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195" windowWidth="9720" windowHeight="7320" tabRatio="791" firstSheet="1" activeTab="2"/>
  </bookViews>
  <sheets>
    <sheet name="Tax summary" sheetId="1" state="hidden" r:id="rId1"/>
    <sheet name="P&amp;L submission" sheetId="2" r:id="rId2"/>
    <sheet name="BS submission" sheetId="3" r:id="rId3"/>
    <sheet name="PL" sheetId="4" state="hidden" r:id="rId4"/>
    <sheet name="BS" sheetId="5" state="hidden" r:id="rId5"/>
    <sheet name="group-CF" sheetId="6" state="hidden" r:id="rId6"/>
    <sheet name="MTC 8"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F" localSheetId="2">#REF!</definedName>
    <definedName name="\F">#REF!</definedName>
    <definedName name="asd" localSheetId="2">#REF!</definedName>
    <definedName name="asd">#REF!</definedName>
    <definedName name="BALSHT" localSheetId="5">'group-CF'!#REF!</definedName>
    <definedName name="BALSHT">#REF!</definedName>
    <definedName name="COMPARISON" localSheetId="5">'group-CF'!$F$9:$F$9</definedName>
    <definedName name="COMPARISON">#REF!</definedName>
    <definedName name="CONSADJ" localSheetId="2">#REF!</definedName>
    <definedName name="CONSADJ">#REF!</definedName>
    <definedName name="CONSBS" localSheetId="2">#REF!</definedName>
    <definedName name="CONSBS">#REF!</definedName>
    <definedName name="CYC" localSheetId="5">'group-CF'!$F$9:$F$9</definedName>
    <definedName name="CYC">#REF!</definedName>
    <definedName name="DETAIL1" localSheetId="5">'group-CF'!#REF!</definedName>
    <definedName name="DETAIL1">#REF!</definedName>
    <definedName name="DETAIL2" localSheetId="5">'group-CF'!#REF!</definedName>
    <definedName name="DETAIL2">#REF!</definedName>
    <definedName name="DETAIL4" localSheetId="2">#REF!</definedName>
    <definedName name="DETAIL4" localSheetId="5">'group-CF'!#REF!</definedName>
    <definedName name="DETAIL4">'[1]mtcmtcm'!#REF!</definedName>
    <definedName name="DETAIL5" localSheetId="2">#REF!</definedName>
    <definedName name="DETAIL5" localSheetId="5">'group-CF'!#REF!</definedName>
    <definedName name="DETAIL5">'[1]mtcmtcm'!#REF!</definedName>
    <definedName name="dfg" localSheetId="2">#REF!</definedName>
    <definedName name="dfg">#REF!</definedName>
    <definedName name="dsfg" localSheetId="2">#REF!</definedName>
    <definedName name="dsfg">#REF!</definedName>
    <definedName name="ersgt" localSheetId="2">#REF!</definedName>
    <definedName name="ersgt">#REF!</definedName>
    <definedName name="ert" localSheetId="2">#REF!</definedName>
    <definedName name="ert">#REF!</definedName>
    <definedName name="fds" localSheetId="2">#REF!</definedName>
    <definedName name="fds">#REF!</definedName>
    <definedName name="fgh" localSheetId="2">#REF!</definedName>
    <definedName name="fgh">#REF!</definedName>
    <definedName name="g" localSheetId="2">#REF!</definedName>
    <definedName name="g">#REF!</definedName>
    <definedName name="gfh" localSheetId="2">#REF!</definedName>
    <definedName name="gfh">#REF!</definedName>
    <definedName name="ghj" localSheetId="2">#REF!</definedName>
    <definedName name="ghj">#REF!</definedName>
    <definedName name="LOANS" localSheetId="2">'[4]bs12+0'!#REF!</definedName>
    <definedName name="LOANS" localSheetId="5">'group-CF'!#REF!</definedName>
    <definedName name="LOANS">'[1]mtcmtcm'!#REF!</definedName>
    <definedName name="MGTBS">#REF!</definedName>
    <definedName name="MTH11">#REF!</definedName>
    <definedName name="MTH12">#REF!</definedName>
    <definedName name="NFA" localSheetId="2">#REF!</definedName>
    <definedName name="NFA" localSheetId="5">'group-CF'!#REF!</definedName>
    <definedName name="NFA">'[1]mtcmtcm'!#REF!</definedName>
    <definedName name="P&amp;L" localSheetId="2">#REF!</definedName>
    <definedName name="P&amp;L" localSheetId="5">'group-CF'!#REF!</definedName>
    <definedName name="P&amp;L">'[1]mtcmtcm'!#REF!</definedName>
    <definedName name="PAGE1" localSheetId="5">'group-CF'!$A$9:$F$9</definedName>
    <definedName name="PAGE1">#REF!</definedName>
    <definedName name="PAGE2" localSheetId="5">'group-CF'!#REF!</definedName>
    <definedName name="PAGE2">#REF!</definedName>
    <definedName name="PAGE3" localSheetId="5">'group-CF'!#REF!</definedName>
    <definedName name="PAGE3">#REF!</definedName>
    <definedName name="PAGE4" localSheetId="5">'group-CF'!#REF!</definedName>
    <definedName name="PAGE4">#REF!</definedName>
    <definedName name="PAGE5" localSheetId="2">#REF!</definedName>
    <definedName name="PAGE5" localSheetId="5">'group-CF'!#REF!</definedName>
    <definedName name="PAGE5">'[1]mtcmtcm'!#REF!</definedName>
    <definedName name="_xlnm.Print_Area" localSheetId="2">'BS submission'!$A$1:$M$71</definedName>
    <definedName name="_xlnm.Print_Area" localSheetId="5">'group-CF'!$A$1:$F$40</definedName>
    <definedName name="_xlnm.Print_Area" localSheetId="1">'P&amp;L submission'!$A$1:$O$74</definedName>
    <definedName name="_xlnm.Print_Titles" localSheetId="5">'group-CF'!$1:$7</definedName>
    <definedName name="SAVEMENU" localSheetId="2">#REF!</definedName>
    <definedName name="SAVEMENU">#REF!</definedName>
    <definedName name="sd" localSheetId="2">#REF!</definedName>
    <definedName name="sd">#REF!</definedName>
    <definedName name="SUBS" localSheetId="2">#REF!</definedName>
    <definedName name="SUBS" localSheetId="5">'group-CF'!#REF!</definedName>
    <definedName name="SUBS">'[1]mtcmtcm'!#REF!</definedName>
    <definedName name="sx" localSheetId="2">#REF!</definedName>
    <definedName name="sx">#REF!</definedName>
    <definedName name="UKREPORT" localSheetId="2">'[5]UK'!$B$5:$J$46</definedName>
    <definedName name="UKREPORT">'[2]UK'!$B$5:$J$46</definedName>
    <definedName name="wer" localSheetId="2">#REF!</definedName>
    <definedName name="wer">#REF!</definedName>
    <definedName name="xcv" localSheetId="2">#REF!</definedName>
    <definedName name="xcv">#REF!</definedName>
    <definedName name="zsdf" localSheetId="2">#REF!</definedName>
    <definedName name="zsdf">#REF!</definedName>
  </definedNames>
  <calcPr fullCalcOnLoad="1"/>
</workbook>
</file>

<file path=xl/comments1.xml><?xml version="1.0" encoding="utf-8"?>
<comments xmlns="http://schemas.openxmlformats.org/spreadsheetml/2006/main">
  <authors>
    <author>Ivan Loke</author>
  </authors>
  <commentList>
    <comment ref="B7" authorId="0">
      <text>
        <r>
          <rPr>
            <b/>
            <sz val="8"/>
            <rFont val="Tahoma"/>
            <family val="0"/>
          </rPr>
          <t>Ivan Loke:</t>
        </r>
        <r>
          <rPr>
            <sz val="8"/>
            <rFont val="Tahoma"/>
            <family val="0"/>
          </rPr>
          <t xml:space="preserve">
The amount agreed by the IRB was RM3,808mn. (base on our prov.) Write back  2.1 only because 1999 was not cleared and no provs. were made for that year (Mngt believed, at that time, that prov. in prior years were sufficient to cover any 1999 issues)</t>
        </r>
      </text>
    </comment>
  </commentList>
</comments>
</file>

<file path=xl/sharedStrings.xml><?xml version="1.0" encoding="utf-8"?>
<sst xmlns="http://schemas.openxmlformats.org/spreadsheetml/2006/main" count="593" uniqueCount="336">
  <si>
    <t>INDIVIDUAL QUARTER</t>
  </si>
  <si>
    <t>CUMULATIVE QUARTER</t>
  </si>
  <si>
    <t>RM'000</t>
  </si>
  <si>
    <t>(a)</t>
  </si>
  <si>
    <t>(b)</t>
  </si>
  <si>
    <t>Investment income</t>
  </si>
  <si>
    <t>(c)</t>
  </si>
  <si>
    <t>Depreciation and amortisation</t>
  </si>
  <si>
    <t>(d)</t>
  </si>
  <si>
    <t>Exceptional items</t>
  </si>
  <si>
    <t>(e)</t>
  </si>
  <si>
    <t>(f)</t>
  </si>
  <si>
    <t>(g)</t>
  </si>
  <si>
    <t>(h)</t>
  </si>
  <si>
    <t>(i)</t>
  </si>
  <si>
    <t>(ii)</t>
  </si>
  <si>
    <t>Less minority interests</t>
  </si>
  <si>
    <t>(j)</t>
  </si>
  <si>
    <t>(k)</t>
  </si>
  <si>
    <t>Extraordinary items</t>
  </si>
  <si>
    <t>(iii)</t>
  </si>
  <si>
    <t>(l)</t>
  </si>
  <si>
    <t>deducting any provision for preference dividends,</t>
  </si>
  <si>
    <t>if any :-</t>
  </si>
  <si>
    <t>basic (based on 202,500,000 ordinary shares) (sen)</t>
  </si>
  <si>
    <t>Net Tangible Assets per Share (RM)</t>
  </si>
  <si>
    <t>MALAYSIAN TOBACCO COMPANY BERHAD (2866-T)</t>
  </si>
  <si>
    <t>TURNOVER</t>
  </si>
  <si>
    <t>TOTAL INCOME</t>
  </si>
  <si>
    <t>LESS:</t>
  </si>
  <si>
    <t xml:space="preserve">    Departmental Expenses</t>
  </si>
  <si>
    <t xml:space="preserve">    Miscellaneous Expenses</t>
  </si>
  <si>
    <t xml:space="preserve">    Interest Income</t>
  </si>
  <si>
    <t>NET PROFIT BEFORE TAX</t>
  </si>
  <si>
    <t xml:space="preserve">    Taxes</t>
  </si>
  <si>
    <t>PROFIT AFTER TAX</t>
  </si>
  <si>
    <t xml:space="preserve">    Dividends</t>
  </si>
  <si>
    <t>PROFIT AFTER DIVIDEND &amp; TAX</t>
  </si>
  <si>
    <t>RETAINED EARNINGS B/F</t>
  </si>
  <si>
    <t>RETAINED EARNINGS CARRIED FORWARD</t>
  </si>
  <si>
    <t>Kuala Lumpur                                                                                        RFBILA00/MYLIVAN  Page         1</t>
  </si>
  <si>
    <t>Company code</t>
  </si>
  <si>
    <t>MY01</t>
  </si>
  <si>
    <t>Business area</t>
  </si>
  <si>
    <t>****</t>
  </si>
  <si>
    <t>Amounts in</t>
  </si>
  <si>
    <t>MYR</t>
  </si>
  <si>
    <t>C</t>
  </si>
  <si>
    <t>Comp</t>
  </si>
  <si>
    <t>Bus.</t>
  </si>
  <si>
    <t>Texts</t>
  </si>
  <si>
    <t>Reporting period</t>
  </si>
  <si>
    <t>Comparison period</t>
  </si>
  <si>
    <t xml:space="preserve">       Absolute</t>
  </si>
  <si>
    <t xml:space="preserve">   Rel</t>
  </si>
  <si>
    <t>Sumt</t>
  </si>
  <si>
    <t>F</t>
  </si>
  <si>
    <t>code</t>
  </si>
  <si>
    <t>area</t>
  </si>
  <si>
    <t>(01.2000-08.2000)</t>
  </si>
  <si>
    <t xml:space="preserve">     difference</t>
  </si>
  <si>
    <t xml:space="preserve">   dif</t>
  </si>
  <si>
    <t>level</t>
  </si>
  <si>
    <t>Bank  - HSBC</t>
  </si>
  <si>
    <t>Bank - Citibank KL</t>
  </si>
  <si>
    <t>Bank - HSBC Kl Dividend</t>
  </si>
  <si>
    <t>Bank - HSBC Kl FD1</t>
  </si>
  <si>
    <t>Bank of America</t>
  </si>
  <si>
    <t>Total Cash</t>
  </si>
  <si>
    <t>*4*</t>
  </si>
  <si>
    <t>Short-term Bank Deposits in local Curre</t>
  </si>
  <si>
    <t>Total Short Term Investments</t>
  </si>
  <si>
    <t xml:space="preserve">  Total Cash &amp; Short-term Investments</t>
  </si>
  <si>
    <t>*3*</t>
  </si>
  <si>
    <t>Interest Receivable</t>
  </si>
  <si>
    <t>Total Other Debtors</t>
  </si>
  <si>
    <t xml:space="preserve">  Total Debtors</t>
  </si>
  <si>
    <t xml:space="preserve">    Total Current Assets</t>
  </si>
  <si>
    <t>*2*</t>
  </si>
  <si>
    <t>Cost - Freehold Land</t>
  </si>
  <si>
    <t>Total F.A. - Land, Building &amp; Improvements</t>
  </si>
  <si>
    <t xml:space="preserve">  Total Fixed Assets</t>
  </si>
  <si>
    <t>Depreciation - Long Leasehold Land &amp; Bu</t>
  </si>
  <si>
    <t>Total Dep - Land, Building &amp; Improvements</t>
  </si>
  <si>
    <t xml:space="preserve">  Total Accumulated Depreciation</t>
  </si>
  <si>
    <t xml:space="preserve">    Total Long-term Operating Assets</t>
  </si>
  <si>
    <t xml:space="preserve">      Total Assets</t>
  </si>
  <si>
    <t>*1*</t>
  </si>
  <si>
    <t>Kuala Lumpur                                                                                        RFBILA00/MYLIVAN  Page         2</t>
  </si>
  <si>
    <t>Other Sundry Creditors - PSR - Budget</t>
  </si>
  <si>
    <t xml:space="preserve">  Total Accrued Liabilities</t>
  </si>
  <si>
    <t>Dividends Payable within 1 year</t>
  </si>
  <si>
    <t>Total Dividend Creditors</t>
  </si>
  <si>
    <t>Other Sundry Creditors - SCI</t>
  </si>
  <si>
    <t>Total Other Creditors</t>
  </si>
  <si>
    <t xml:space="preserve">  Total Creditors</t>
  </si>
  <si>
    <t>Tax on Profits - Overseas 1997</t>
  </si>
  <si>
    <t>Tax on Profits - Overseas 1998</t>
  </si>
  <si>
    <t>Tax on Profits - Overseas 2000</t>
  </si>
  <si>
    <t xml:space="preserve">  Total Fiscal Debt</t>
  </si>
  <si>
    <t xml:space="preserve">    Total Current Liabilities</t>
  </si>
  <si>
    <t>P&amp;L - Retained earnings - Prior Year</t>
  </si>
  <si>
    <t>Retained Earning</t>
  </si>
  <si>
    <t>Retained Earning - Current Year</t>
  </si>
  <si>
    <t>Net Result Loss</t>
  </si>
  <si>
    <t>Other Reserves</t>
  </si>
  <si>
    <t>Other Reserve</t>
  </si>
  <si>
    <t>Share Capital Ordinary</t>
  </si>
  <si>
    <t>Share Capital</t>
  </si>
  <si>
    <t xml:space="preserve">    Total Equity</t>
  </si>
  <si>
    <t xml:space="preserve">      Total Liabilities and Equity</t>
  </si>
  <si>
    <t>Kuala Lumpur                                                                                        RFBILA00/MYLIVAN  Page         3</t>
  </si>
  <si>
    <t>Empl. - Salaries &amp; Wages</t>
  </si>
  <si>
    <t>Director's Fees</t>
  </si>
  <si>
    <t>Casual Staff Wages</t>
  </si>
  <si>
    <t>Salaries &amp; Wages</t>
  </si>
  <si>
    <t>Empl. - Benefit : Medical</t>
  </si>
  <si>
    <t>Benefits</t>
  </si>
  <si>
    <t xml:space="preserve">  Employment Costs</t>
  </si>
  <si>
    <t>T&amp;E - Travel Local : Fares</t>
  </si>
  <si>
    <t>T&amp;E - Travel Local : Allowance</t>
  </si>
  <si>
    <t>T&amp;E - Travel Overseas : Fares</t>
  </si>
  <si>
    <t>T&amp;E - Travel Overseas : Allowance</t>
  </si>
  <si>
    <t>Travel</t>
  </si>
  <si>
    <t>T&amp;E - Entertainment : Business</t>
  </si>
  <si>
    <t>Entertainment</t>
  </si>
  <si>
    <t>T&amp;E - Motor Vehicle Expenses : Petrol</t>
  </si>
  <si>
    <t>Motor Vehicle Costs</t>
  </si>
  <si>
    <t xml:space="preserve">  Travel &amp; Entertainment</t>
  </si>
  <si>
    <t>Admin - Management Fee</t>
  </si>
  <si>
    <t>Travel &amp; Advisory Fees</t>
  </si>
  <si>
    <t>Admin - PF&amp;S  External Audit Fees</t>
  </si>
  <si>
    <t>Admin - PF&amp;S   Other Services</t>
  </si>
  <si>
    <t>Admin - PF&amp;S  Miscellaneous</t>
  </si>
  <si>
    <t>Professional Fees &amp; Services</t>
  </si>
  <si>
    <t>Admin - Legal Fees : Registrar Expenses</t>
  </si>
  <si>
    <t>Legal Fees</t>
  </si>
  <si>
    <t>Admin - Bank Expenses</t>
  </si>
  <si>
    <t>Bank Expenses</t>
  </si>
  <si>
    <t xml:space="preserve">  Administration</t>
  </si>
  <si>
    <t>Supplies - Administr Postage/ Courier</t>
  </si>
  <si>
    <t>Administrative Supplies</t>
  </si>
  <si>
    <t xml:space="preserve">  Supplies</t>
  </si>
  <si>
    <t>Social - Public Relations : Annual Repo</t>
  </si>
  <si>
    <t>Public Relations</t>
  </si>
  <si>
    <t>Social - Memberships &amp; Subscriptions</t>
  </si>
  <si>
    <t>Memberships &amp; Subscriptions : Reuters</t>
  </si>
  <si>
    <t>Memberships &amp; Subscriptions</t>
  </si>
  <si>
    <t xml:space="preserve">  Social Expenses</t>
  </si>
  <si>
    <t>Technology - IT : Server HW</t>
  </si>
  <si>
    <t>Information Technology Expense</t>
  </si>
  <si>
    <t xml:space="preserve">  Technology &amp; Communication</t>
  </si>
  <si>
    <t>Misc Income</t>
  </si>
  <si>
    <t xml:space="preserve">    Miscellaneous Income</t>
  </si>
  <si>
    <t>Misc Expense</t>
  </si>
  <si>
    <t>Int Inc - ST Investments</t>
  </si>
  <si>
    <t xml:space="preserve">  Short Term Investment Interest Income</t>
  </si>
  <si>
    <t>Cur Taxes - Local 1</t>
  </si>
  <si>
    <t xml:space="preserve">  Current Taxes</t>
  </si>
  <si>
    <t>Dividends - Paid/Payable</t>
  </si>
  <si>
    <t xml:space="preserve">      Total Net Income</t>
  </si>
  <si>
    <t>Kuala Lumpur                                                                                        RFBILA00/MYLIVAN  Page         4</t>
  </si>
  <si>
    <t>Net Income</t>
  </si>
  <si>
    <t>Kuala Lumpur                                                                                        RFBILA00/MYLIVAN  Page         5</t>
  </si>
  <si>
    <t>Conversion Reconciliation</t>
  </si>
  <si>
    <t>Local</t>
  </si>
  <si>
    <t>BAT</t>
  </si>
  <si>
    <t xml:space="preserve">BALANCE SHEET FORECAST </t>
  </si>
  <si>
    <t>Purpose</t>
  </si>
  <si>
    <t>:</t>
  </si>
  <si>
    <t>STATUTORY ACCOUNTS</t>
  </si>
  <si>
    <t>Date</t>
  </si>
  <si>
    <t>LOCAL</t>
  </si>
  <si>
    <t>BALANCE SHEET - LOCAL GROUP</t>
  </si>
  <si>
    <t>DEC'99</t>
  </si>
  <si>
    <t>VAR</t>
  </si>
  <si>
    <t>SHARE CAPITAL</t>
  </si>
  <si>
    <t>CAPITAL RESERVE</t>
  </si>
  <si>
    <t>REVENUE RESERVE</t>
  </si>
  <si>
    <t>SHAREHOLDERS FUNDS</t>
  </si>
  <si>
    <t>LONG TERM LIABILITIES</t>
  </si>
  <si>
    <t>FIXED ASSET</t>
  </si>
  <si>
    <t>SUBSIDIARY COMPANIES</t>
  </si>
  <si>
    <t>TRADEMARK</t>
  </si>
  <si>
    <t>CA</t>
  </si>
  <si>
    <t>Stocks</t>
  </si>
  <si>
    <t>Amt owing by related co</t>
  </si>
  <si>
    <t>CL</t>
  </si>
  <si>
    <t>Trade cred</t>
  </si>
  <si>
    <t>Provisions</t>
  </si>
  <si>
    <t>Amts due to related</t>
  </si>
  <si>
    <t>(taxation)</t>
  </si>
  <si>
    <t>NET CURRENT ASSETS</t>
  </si>
  <si>
    <t>Error</t>
  </si>
  <si>
    <t>Total Debtors</t>
  </si>
  <si>
    <t>Other Provision - dividends payable</t>
  </si>
  <si>
    <t>MTC COMPANY (LOCAL)]</t>
  </si>
  <si>
    <t>Per model</t>
  </si>
  <si>
    <t>Stat 1997</t>
  </si>
  <si>
    <t>Act stat 98</t>
  </si>
  <si>
    <t>CO-Local</t>
  </si>
  <si>
    <t>GRP-UK</t>
  </si>
  <si>
    <t>VARIANCE</t>
  </si>
  <si>
    <t>GROUP</t>
  </si>
  <si>
    <t>CASHFLOW</t>
  </si>
  <si>
    <t>DEC'98</t>
  </si>
  <si>
    <t>stat vs</t>
  </si>
  <si>
    <t>model</t>
  </si>
  <si>
    <t>CASHFLOW FR OPERATING ACTIVITIES</t>
  </si>
  <si>
    <t>Int income</t>
  </si>
  <si>
    <t>Operating Profit</t>
  </si>
  <si>
    <t>Decrease/(increase) in stocks</t>
  </si>
  <si>
    <t>Decrease/(increase) in debtors</t>
  </si>
  <si>
    <t>(Decrease)/increase in Prov</t>
  </si>
  <si>
    <t>Cash generated fr operations</t>
  </si>
  <si>
    <t>Interest paid</t>
  </si>
  <si>
    <t>Tax paid</t>
  </si>
  <si>
    <t>Net cash fr operating activities</t>
  </si>
  <si>
    <t>CASHFLOW FR INVESTING ACTIVITIES</t>
  </si>
  <si>
    <t>Interest received</t>
  </si>
  <si>
    <t>Net cash fr investing activities</t>
  </si>
  <si>
    <t>CASHFLOW FR FINANCING ACTIVITIES</t>
  </si>
  <si>
    <t>Dividends paid</t>
  </si>
  <si>
    <t>-</t>
  </si>
  <si>
    <t>Net cash used in Financing</t>
  </si>
  <si>
    <t>NET INCREASE/(DECREASE) IN CASH</t>
  </si>
  <si>
    <t>OPENING</t>
  </si>
  <si>
    <t>CLOSING CASH BALANCE</t>
  </si>
  <si>
    <t>**Error**</t>
  </si>
  <si>
    <t>AS AT END</t>
  </si>
  <si>
    <t xml:space="preserve">AS AT </t>
  </si>
  <si>
    <t xml:space="preserve">OF CURRENT </t>
  </si>
  <si>
    <t>PRECEDING</t>
  </si>
  <si>
    <t>QUARTER</t>
  </si>
  <si>
    <t>FINANCIAL</t>
  </si>
  <si>
    <t>YEAR END</t>
  </si>
  <si>
    <t>Investment in Associated Companies</t>
  </si>
  <si>
    <t>Intangible Assets</t>
  </si>
  <si>
    <t>Current Assets</t>
  </si>
  <si>
    <t>Current Liabilities</t>
  </si>
  <si>
    <t>Provision for Taxation</t>
  </si>
  <si>
    <t>Net Current Assets or Current Liabilities</t>
  </si>
  <si>
    <t>Reserves</t>
  </si>
  <si>
    <t>Long Term Borrowings</t>
  </si>
  <si>
    <t>Other Long Term Liabilities</t>
  </si>
  <si>
    <t>SEPT '00</t>
  </si>
  <si>
    <t>KLSE QTRLY RPT ACCOUNTS</t>
  </si>
  <si>
    <t>P &amp; L Workings</t>
  </si>
  <si>
    <t>As @ 
30/09/2000</t>
  </si>
  <si>
    <t>Decrease/(increase) in Other debtors</t>
  </si>
  <si>
    <t>(Decrease)/increase in Other cred</t>
  </si>
  <si>
    <t>Tax payable</t>
  </si>
  <si>
    <t>Opening</t>
  </si>
  <si>
    <t>Prov in P&amp;L</t>
  </si>
  <si>
    <t>Less : Closing</t>
  </si>
  <si>
    <t>Payment</t>
  </si>
  <si>
    <t>SEPT'00</t>
  </si>
  <si>
    <t>(Decrease)/increase in Prov 264909</t>
  </si>
  <si>
    <t>Profit before TAX</t>
  </si>
  <si>
    <t>(01.2000-09.2000)</t>
  </si>
  <si>
    <t>Admin - Legal Fees : Legal Expenses</t>
  </si>
  <si>
    <t>Malaysia Tobacco Company                 MTC Balance Sheet and Profit &amp; Loss Statement              Time 16.49.32     Date  27.09.00</t>
  </si>
  <si>
    <t>Op. Balance</t>
  </si>
  <si>
    <t>Provision for the year</t>
  </si>
  <si>
    <t>Payments</t>
  </si>
  <si>
    <t>Closing balance</t>
  </si>
  <si>
    <t>=</t>
  </si>
  <si>
    <t>28% of 11,461</t>
  </si>
  <si>
    <t>Tax movement in RM'000</t>
  </si>
  <si>
    <t>*utilised against current year taxes</t>
  </si>
  <si>
    <t>Tax credits for pre 1981 taxes*</t>
  </si>
  <si>
    <t>Tax expensed</t>
  </si>
  <si>
    <t>Write back of provision (1982-1996)</t>
  </si>
  <si>
    <t>Op. Balance adjusted for credits</t>
  </si>
  <si>
    <t xml:space="preserve"> </t>
  </si>
  <si>
    <t>Revenue</t>
  </si>
  <si>
    <t>Property, Plant and Equipment</t>
  </si>
  <si>
    <t>Inventories</t>
  </si>
  <si>
    <t>Other Payables</t>
  </si>
  <si>
    <t>Trade Payables</t>
  </si>
  <si>
    <t>Other Receivables</t>
  </si>
  <si>
    <t>Trade Receivables</t>
  </si>
  <si>
    <t>Other income</t>
  </si>
  <si>
    <t>and extraordinary items</t>
  </si>
  <si>
    <t>Finance cost</t>
  </si>
  <si>
    <t>Share of profits and losses of associated companies</t>
  </si>
  <si>
    <t>Income Tax</t>
  </si>
  <si>
    <t xml:space="preserve">Earnings per share based on 2(l) above after </t>
  </si>
  <si>
    <t>Investment Property</t>
  </si>
  <si>
    <t>Long Term Investments</t>
  </si>
  <si>
    <t>Goodwill on Consolidation</t>
  </si>
  <si>
    <t>Other Long Term Assets</t>
  </si>
  <si>
    <t>minority interests</t>
  </si>
  <si>
    <t>Profit/(loss) before income tax, minority interests</t>
  </si>
  <si>
    <t>minority interest and extraordinary items</t>
  </si>
  <si>
    <t>and amortisation, exceptional items, income tax,</t>
  </si>
  <si>
    <t>Profit/(loss) before finance cost, depreciation</t>
  </si>
  <si>
    <t>of the company</t>
  </si>
  <si>
    <t>Extraordinary items attributable to members</t>
  </si>
  <si>
    <t>Cash</t>
  </si>
  <si>
    <t>Short term borrowings</t>
  </si>
  <si>
    <t>Proposed Dividend</t>
  </si>
  <si>
    <t>Shareholders' Funds</t>
  </si>
  <si>
    <t>Share premium</t>
  </si>
  <si>
    <t>Revaluation reserve</t>
  </si>
  <si>
    <t>Capital reserve</t>
  </si>
  <si>
    <t>Statutory reserve</t>
  </si>
  <si>
    <t>Retained profits</t>
  </si>
  <si>
    <t>Deferred Taxation</t>
  </si>
  <si>
    <t xml:space="preserve">Profit/(loss) after income tax, before deducting </t>
  </si>
  <si>
    <t>Net profit/(loss) from ordinary activities attributable</t>
  </si>
  <si>
    <t>to members of the company</t>
  </si>
  <si>
    <t>Net profit/(loss) attributable to members of the company</t>
  </si>
  <si>
    <t>Minority Interests</t>
  </si>
  <si>
    <t>Short Term Investments</t>
  </si>
  <si>
    <t>UNAUDITED</t>
  </si>
  <si>
    <t>AUDITED</t>
  </si>
  <si>
    <t>CURRENT</t>
  </si>
  <si>
    <t>YEAR</t>
  </si>
  <si>
    <t>PRECEDING YEAR</t>
  </si>
  <si>
    <t>CORRESPONDING</t>
  </si>
  <si>
    <t>1.01.2001</t>
  </si>
  <si>
    <t>TO</t>
  </si>
  <si>
    <t>Dividend per share (sen)</t>
  </si>
  <si>
    <t>Dividend Description</t>
  </si>
  <si>
    <t>AS AT END OF</t>
  </si>
  <si>
    <t>AS AT PRECEDING</t>
  </si>
  <si>
    <t>FINANCIAL YEAR</t>
  </si>
  <si>
    <t>END</t>
  </si>
  <si>
    <t>Net tangible assets per share (RM)</t>
  </si>
  <si>
    <t>Unaudited Balance Sheet as at 31 March 2002</t>
  </si>
  <si>
    <t>Quarterly report on results for the first quarter ended 31 March 2002. The figures have not been audited.</t>
  </si>
  <si>
    <t>1.01.2002</t>
  </si>
  <si>
    <t>31.03.2002</t>
  </si>
  <si>
    <t>31.03.2001</t>
  </si>
  <si>
    <t>31.12.2001</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</si>
</sst>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_(* #,##0.000_);_(* \(#,##0.000\);_(* &quot;-&quot;??_);_(@_)"/>
    <numFmt numFmtId="183" formatCode="0.0%"/>
    <numFmt numFmtId="184" formatCode="0.000"/>
    <numFmt numFmtId="185" formatCode="hh:mm\ AM/PM"/>
    <numFmt numFmtId="186" formatCode="hh:mm:ss\ AM/PM"/>
    <numFmt numFmtId="187" formatCode="dd\-mmm\-yy\ \ hh:mm"/>
    <numFmt numFmtId="188" formatCode="dd\-mmm\-yy\ \ hh:mm\ AM/PM"/>
    <numFmt numFmtId="189" formatCode="#,##0.000_);[Red]\(#,##0.000\)"/>
    <numFmt numFmtId="190" formatCode="#,##0.0000_);[Red]\(#,##0.0000\)"/>
    <numFmt numFmtId="191" formatCode="#,##0.0_);[Red]\(#,##0.0\)"/>
    <numFmt numFmtId="192" formatCode="0.0"/>
    <numFmt numFmtId="193" formatCode="#,##0.0_);\(#,##0.0\)"/>
    <numFmt numFmtId="194" formatCode="#,##0.000_);\(#,##0.000\)"/>
    <numFmt numFmtId="195" formatCode="#,##0.0000_);\(#,##0.0000\)"/>
    <numFmt numFmtId="196" formatCode="0.0000"/>
    <numFmt numFmtId="197" formatCode="0.00000"/>
    <numFmt numFmtId="198" formatCode="_(* #,##0.0_);_(* \(#,##0.0\);_(* &quot;-&quot;?_);_(@_)"/>
    <numFmt numFmtId="199" formatCode="0_);[Red]\(0\)"/>
    <numFmt numFmtId="200" formatCode="dd\-mmm\-yy_)"/>
    <numFmt numFmtId="201" formatCode="dd/mm/yy\ \ h:mm\ AM/PM"/>
    <numFmt numFmtId="202" formatCode="m/d/yy\ h:mm\ AM/PM"/>
    <numFmt numFmtId="203" formatCode="dd/mm/yy\ \ \ \ hh:mm"/>
    <numFmt numFmtId="204" formatCode="dd/mm/yy\ \ \ \ hh:mm\ AM/PM"/>
    <numFmt numFmtId="205" formatCode="dd/mm/yy\ \ \ \ h:mm\ AM/PM"/>
    <numFmt numFmtId="206" formatCode="#,##0.00000_);\(#,##0.00000\)"/>
    <numFmt numFmtId="207" formatCode="#,##0.000000_);\(#,##0.000000\)"/>
    <numFmt numFmtId="208" formatCode="0_);\(0\)"/>
    <numFmt numFmtId="209" formatCode="mm/dd/yy"/>
    <numFmt numFmtId="210" formatCode="0.0_);\(0.0\)"/>
    <numFmt numFmtId="211" formatCode="0.00_);\(0.00\)"/>
    <numFmt numFmtId="212" formatCode="_(* #,##0.0000_);_(* \(#,##0.0000\);_(* &quot;-&quot;??_);_(@_)"/>
    <numFmt numFmtId="213" formatCode="hh:mm\ AM/PM_)"/>
    <numFmt numFmtId="214" formatCode="0.0000_)"/>
    <numFmt numFmtId="215" formatCode="hh:mm:ss\ AM/PM_)"/>
    <numFmt numFmtId="216" formatCode="mmmm\-yy"/>
    <numFmt numFmtId="217" formatCode="#,##0.0;\-#,##0.0"/>
    <numFmt numFmtId="218" formatCode="#,##0.0"/>
  </numFmts>
  <fonts count="22">
    <font>
      <sz val="10"/>
      <name val="Arial"/>
      <family val="0"/>
    </font>
    <font>
      <b/>
      <sz val="12"/>
      <name val="Garamond"/>
      <family val="1"/>
    </font>
    <font>
      <sz val="12"/>
      <name val="Garamond"/>
      <family val="1"/>
    </font>
    <font>
      <sz val="12"/>
      <color indexed="18"/>
      <name val="Garamond"/>
      <family val="1"/>
    </font>
    <font>
      <b/>
      <sz val="16"/>
      <name val="Garamond"/>
      <family val="1"/>
    </font>
    <font>
      <b/>
      <u val="single"/>
      <sz val="12"/>
      <name val="Garamond"/>
      <family val="1"/>
    </font>
    <font>
      <sz val="8"/>
      <name val="Tahoma"/>
      <family val="0"/>
    </font>
    <font>
      <b/>
      <sz val="8"/>
      <name val="Tahoma"/>
      <family val="0"/>
    </font>
    <font>
      <sz val="8"/>
      <name val="Garamond"/>
      <family val="1"/>
    </font>
    <font>
      <sz val="12"/>
      <name val="Arial"/>
      <family val="0"/>
    </font>
    <font>
      <sz val="12"/>
      <name val="Times New Roman"/>
      <family val="0"/>
    </font>
    <font>
      <sz val="12"/>
      <name val="Arial MT"/>
      <family val="0"/>
    </font>
    <font>
      <sz val="8"/>
      <name val="Arial"/>
      <family val="0"/>
    </font>
    <font>
      <b/>
      <sz val="14"/>
      <name val="Garamond"/>
      <family val="1"/>
    </font>
    <font>
      <sz val="14"/>
      <name val="Garamond"/>
      <family val="1"/>
    </font>
    <font>
      <b/>
      <sz val="14"/>
      <color indexed="12"/>
      <name val="Garamond"/>
      <family val="1"/>
    </font>
    <font>
      <b/>
      <sz val="14"/>
      <color indexed="8"/>
      <name val="Garamond"/>
      <family val="1"/>
    </font>
    <font>
      <u val="single"/>
      <sz val="14"/>
      <name val="Garamond"/>
      <family val="1"/>
    </font>
    <font>
      <sz val="10"/>
      <name val="Garamond"/>
      <family val="1"/>
    </font>
    <font>
      <b/>
      <u val="single"/>
      <sz val="14"/>
      <name val="Garamond"/>
      <family val="1"/>
    </font>
    <font>
      <b/>
      <sz val="10"/>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xf numFmtId="0" fontId="9" fillId="2" borderId="0">
      <alignment/>
      <protection/>
    </xf>
    <xf numFmtId="0" fontId="9" fillId="2" borderId="0">
      <alignment/>
      <protection/>
    </xf>
    <xf numFmtId="0" fontId="2" fillId="0" borderId="0">
      <alignment/>
      <protection/>
    </xf>
    <xf numFmtId="37" fontId="9" fillId="2" borderId="0">
      <alignment/>
      <protection/>
    </xf>
    <xf numFmtId="37" fontId="9" fillId="2" borderId="0">
      <alignment/>
      <protection/>
    </xf>
    <xf numFmtId="0" fontId="0" fillId="0" borderId="0">
      <alignment/>
      <protection/>
    </xf>
    <xf numFmtId="37" fontId="9" fillId="2" borderId="0">
      <alignment/>
      <protection/>
    </xf>
    <xf numFmtId="0" fontId="10" fillId="2" borderId="0">
      <alignment/>
      <protection/>
    </xf>
    <xf numFmtId="37" fontId="11" fillId="2" borderId="0">
      <alignment/>
      <protection/>
    </xf>
    <xf numFmtId="0" fontId="11" fillId="2" borderId="0">
      <alignment/>
      <protection/>
    </xf>
    <xf numFmtId="0" fontId="10" fillId="0" borderId="0">
      <alignment/>
      <protection/>
    </xf>
    <xf numFmtId="0" fontId="9" fillId="2" borderId="0">
      <alignment/>
      <protection/>
    </xf>
    <xf numFmtId="0" fontId="9" fillId="2" borderId="0">
      <alignment/>
      <protection/>
    </xf>
    <xf numFmtId="0" fontId="9" fillId="2" borderId="0">
      <alignment/>
      <protection/>
    </xf>
    <xf numFmtId="0" fontId="2" fillId="0" borderId="0">
      <alignment/>
      <protection/>
    </xf>
    <xf numFmtId="0" fontId="0" fillId="0" borderId="0">
      <alignment/>
      <protection/>
    </xf>
    <xf numFmtId="37" fontId="9" fillId="2" borderId="0">
      <alignment/>
      <protection/>
    </xf>
    <xf numFmtId="37" fontId="11"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0" borderId="0">
      <alignment/>
      <protection/>
    </xf>
    <xf numFmtId="0" fontId="11" fillId="0" borderId="0">
      <alignment/>
      <protection/>
    </xf>
    <xf numFmtId="0" fontId="11" fillId="2" borderId="0">
      <alignment/>
      <protection/>
    </xf>
    <xf numFmtId="0" fontId="2" fillId="0" borderId="0">
      <alignment/>
      <protection/>
    </xf>
    <xf numFmtId="0" fontId="12" fillId="0" borderId="0">
      <alignment/>
      <protection/>
    </xf>
    <xf numFmtId="0" fontId="9" fillId="2" borderId="0">
      <alignment/>
      <protection/>
    </xf>
    <xf numFmtId="0" fontId="0" fillId="0" borderId="0">
      <alignment/>
      <protection/>
    </xf>
    <xf numFmtId="0" fontId="0" fillId="0" borderId="0">
      <alignment/>
      <protection/>
    </xf>
    <xf numFmtId="0" fontId="9" fillId="2" borderId="0">
      <alignment/>
      <protection/>
    </xf>
    <xf numFmtId="37" fontId="9"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37" fontId="11" fillId="2" borderId="0">
      <alignment/>
      <protection/>
    </xf>
    <xf numFmtId="0" fontId="9" fillId="0" borderId="0">
      <alignment/>
      <protection/>
    </xf>
    <xf numFmtId="9" fontId="0" fillId="0" borderId="0" applyFont="0" applyFill="0" applyBorder="0" applyAlignment="0" applyProtection="0"/>
  </cellStyleXfs>
  <cellXfs count="159">
    <xf numFmtId="0" fontId="0" fillId="0" borderId="0" xfId="0" applyAlignment="1">
      <alignment/>
    </xf>
    <xf numFmtId="0" fontId="1" fillId="0" borderId="0" xfId="0" applyFont="1" applyBorder="1" applyAlignment="1" quotePrefix="1">
      <alignment horizontal="centerContinuous"/>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alignment horizontal="right"/>
    </xf>
    <xf numFmtId="181" fontId="2" fillId="0" borderId="1" xfId="15" applyNumberFormat="1" applyFont="1" applyBorder="1" applyAlignment="1">
      <alignment/>
    </xf>
    <xf numFmtId="181" fontId="2" fillId="0" borderId="0" xfId="15" applyNumberFormat="1" applyFont="1" applyBorder="1" applyAlignment="1">
      <alignment/>
    </xf>
    <xf numFmtId="181" fontId="2" fillId="0" borderId="2" xfId="15" applyNumberFormat="1" applyFont="1" applyBorder="1" applyAlignment="1">
      <alignment/>
    </xf>
    <xf numFmtId="0" fontId="2" fillId="0" borderId="0" xfId="0" applyFont="1" applyBorder="1" applyAlignment="1" quotePrefix="1">
      <alignment horizontal="left"/>
    </xf>
    <xf numFmtId="180" fontId="2" fillId="0" borderId="1" xfId="15" applyNumberFormat="1" applyFont="1" applyBorder="1" applyAlignment="1">
      <alignment/>
    </xf>
    <xf numFmtId="180" fontId="3" fillId="0" borderId="0" xfId="15" applyNumberFormat="1" applyFont="1" applyBorder="1" applyAlignment="1">
      <alignment/>
    </xf>
    <xf numFmtId="180" fontId="2" fillId="0" borderId="0" xfId="15" applyNumberFormat="1" applyFont="1" applyBorder="1" applyAlignment="1">
      <alignment/>
    </xf>
    <xf numFmtId="0" fontId="2" fillId="0" borderId="3" xfId="0" applyFont="1" applyBorder="1" applyAlignment="1">
      <alignment horizontal="center"/>
    </xf>
    <xf numFmtId="181" fontId="2" fillId="0" borderId="3" xfId="15" applyNumberFormat="1" applyFont="1" applyBorder="1" applyAlignment="1">
      <alignment/>
    </xf>
    <xf numFmtId="180" fontId="2" fillId="0" borderId="4" xfId="15" applyNumberFormat="1" applyFont="1" applyBorder="1" applyAlignment="1">
      <alignment/>
    </xf>
    <xf numFmtId="180" fontId="2" fillId="0" borderId="2" xfId="15" applyNumberFormat="1" applyFont="1" applyBorder="1" applyAlignment="1">
      <alignment/>
    </xf>
    <xf numFmtId="0" fontId="4" fillId="0" borderId="0"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xf>
    <xf numFmtId="180" fontId="2" fillId="0" borderId="3" xfId="15" applyNumberFormat="1" applyFont="1" applyBorder="1" applyAlignment="1">
      <alignment/>
    </xf>
    <xf numFmtId="0" fontId="2" fillId="0" borderId="2" xfId="0" applyFont="1" applyBorder="1" applyAlignment="1">
      <alignment/>
    </xf>
    <xf numFmtId="0" fontId="2" fillId="0" borderId="7" xfId="0" applyFont="1" applyBorder="1" applyAlignment="1">
      <alignment/>
    </xf>
    <xf numFmtId="0" fontId="2" fillId="0" borderId="8" xfId="0" applyFont="1" applyBorder="1" applyAlignment="1">
      <alignment horizontal="centerContinuous"/>
    </xf>
    <xf numFmtId="0" fontId="2" fillId="0" borderId="9" xfId="0" applyFont="1" applyBorder="1" applyAlignment="1">
      <alignment horizontal="centerContinuous"/>
    </xf>
    <xf numFmtId="0" fontId="5" fillId="0" borderId="5" xfId="0" applyFont="1" applyBorder="1" applyAlignment="1">
      <alignment horizontal="centerContinuous"/>
    </xf>
    <xf numFmtId="0" fontId="2" fillId="0" borderId="0" xfId="0" applyFont="1" applyFill="1" applyBorder="1" applyAlignment="1">
      <alignment horizontal="center" wrapText="1"/>
    </xf>
    <xf numFmtId="0" fontId="2" fillId="0" borderId="3" xfId="0" applyFont="1" applyFill="1" applyBorder="1" applyAlignment="1">
      <alignment horizontal="centerContinuous" wrapText="1"/>
    </xf>
    <xf numFmtId="0" fontId="2" fillId="0" borderId="3" xfId="0" applyFont="1" applyBorder="1" applyAlignment="1">
      <alignment horizontal="left"/>
    </xf>
    <xf numFmtId="0" fontId="2" fillId="0" borderId="10" xfId="0" applyFont="1" applyBorder="1" applyAlignment="1">
      <alignment horizontal="left"/>
    </xf>
    <xf numFmtId="0" fontId="2" fillId="0" borderId="6" xfId="0" applyFont="1" applyBorder="1" applyAlignment="1">
      <alignment horizontal="center"/>
    </xf>
    <xf numFmtId="181" fontId="2" fillId="0" borderId="6" xfId="15" applyNumberFormat="1" applyFont="1" applyBorder="1" applyAlignment="1">
      <alignment/>
    </xf>
    <xf numFmtId="0" fontId="2" fillId="0" borderId="3" xfId="0" applyFont="1" applyBorder="1" applyAlignment="1" quotePrefix="1">
      <alignment horizontal="left"/>
    </xf>
    <xf numFmtId="180" fontId="2" fillId="0" borderId="6" xfId="15" applyNumberFormat="1" applyFont="1" applyBorder="1" applyAlignment="1">
      <alignment/>
    </xf>
    <xf numFmtId="0" fontId="2" fillId="0" borderId="4" xfId="0" applyFont="1" applyBorder="1" applyAlignment="1">
      <alignment horizontal="left"/>
    </xf>
    <xf numFmtId="180" fontId="2" fillId="0" borderId="7" xfId="15" applyNumberFormat="1" applyFont="1" applyBorder="1" applyAlignment="1">
      <alignment/>
    </xf>
    <xf numFmtId="0" fontId="2" fillId="0" borderId="7" xfId="0" applyFont="1" applyBorder="1" applyAlignment="1">
      <alignment horizontal="center"/>
    </xf>
    <xf numFmtId="0" fontId="2" fillId="0" borderId="6" xfId="0" applyFont="1" applyFill="1" applyBorder="1" applyAlignment="1" quotePrefix="1">
      <alignment horizontal="center" wrapText="1"/>
    </xf>
    <xf numFmtId="0" fontId="2" fillId="0" borderId="0" xfId="0" applyFont="1" applyBorder="1" applyAlignment="1">
      <alignment/>
    </xf>
    <xf numFmtId="181" fontId="2" fillId="0" borderId="0" xfId="0" applyNumberFormat="1" applyFont="1" applyBorder="1" applyAlignment="1">
      <alignment/>
    </xf>
    <xf numFmtId="0" fontId="1" fillId="0" borderId="0" xfId="0" applyFont="1" applyBorder="1" applyAlignment="1">
      <alignment horizontal="left"/>
    </xf>
    <xf numFmtId="181" fontId="2" fillId="0" borderId="0" xfId="15" applyNumberFormat="1" applyFont="1" applyBorder="1" applyAlignment="1">
      <alignment/>
    </xf>
    <xf numFmtId="182" fontId="1" fillId="0" borderId="11" xfId="15" applyNumberFormat="1" applyFont="1" applyBorder="1" applyAlignment="1">
      <alignment/>
    </xf>
    <xf numFmtId="0" fontId="1" fillId="0" borderId="0" xfId="0" applyFont="1" applyBorder="1" applyAlignment="1">
      <alignment horizontal="right"/>
    </xf>
    <xf numFmtId="0" fontId="2" fillId="0" borderId="0" xfId="56">
      <alignment/>
      <protection/>
    </xf>
    <xf numFmtId="0" fontId="2" fillId="0" borderId="0" xfId="37">
      <alignment/>
      <protection/>
    </xf>
    <xf numFmtId="0" fontId="2" fillId="0" borderId="0" xfId="25">
      <alignment/>
      <protection/>
    </xf>
    <xf numFmtId="0" fontId="2" fillId="0" borderId="0" xfId="37" applyFont="1">
      <alignment/>
      <protection/>
    </xf>
    <xf numFmtId="0" fontId="2" fillId="0" borderId="0" xfId="37" applyFont="1" applyAlignment="1" quotePrefix="1">
      <alignment horizontal="left"/>
      <protection/>
    </xf>
    <xf numFmtId="0" fontId="2" fillId="0" borderId="0" xfId="37" applyBorder="1" applyAlignment="1" quotePrefix="1">
      <alignment horizontal="left"/>
      <protection/>
    </xf>
    <xf numFmtId="181" fontId="2" fillId="0" borderId="0" xfId="15" applyNumberFormat="1" applyAlignment="1">
      <alignment/>
    </xf>
    <xf numFmtId="0" fontId="8" fillId="0" borderId="0" xfId="56" applyFont="1">
      <alignment/>
      <protection/>
    </xf>
    <xf numFmtId="4" fontId="8" fillId="0" borderId="0" xfId="56" applyNumberFormat="1" applyFont="1">
      <alignment/>
      <protection/>
    </xf>
    <xf numFmtId="0" fontId="8" fillId="3" borderId="0" xfId="56" applyFont="1" applyFill="1">
      <alignment/>
      <protection/>
    </xf>
    <xf numFmtId="37" fontId="13" fillId="2" borderId="0" xfId="39" applyNumberFormat="1" applyFont="1" applyAlignment="1" quotePrefix="1">
      <alignment horizontal="left"/>
      <protection/>
    </xf>
    <xf numFmtId="37" fontId="13" fillId="2" borderId="0" xfId="39" applyNumberFormat="1" applyFont="1">
      <alignment/>
      <protection/>
    </xf>
    <xf numFmtId="37" fontId="14" fillId="2" borderId="0" xfId="39" applyNumberFormat="1" applyFont="1">
      <alignment/>
      <protection/>
    </xf>
    <xf numFmtId="15" fontId="13" fillId="2" borderId="0" xfId="39" applyNumberFormat="1" applyFont="1">
      <alignment/>
      <protection/>
    </xf>
    <xf numFmtId="15" fontId="13" fillId="2" borderId="0" xfId="39" applyNumberFormat="1" applyFont="1" applyAlignment="1">
      <alignment horizontal="left"/>
      <protection/>
    </xf>
    <xf numFmtId="15" fontId="13" fillId="2" borderId="0" xfId="39" applyNumberFormat="1" applyFont="1" applyAlignment="1" quotePrefix="1">
      <alignment horizontal="left"/>
      <protection/>
    </xf>
    <xf numFmtId="14" fontId="13" fillId="2" borderId="0" xfId="39" applyNumberFormat="1" applyFont="1" applyAlignment="1">
      <alignment horizontal="left"/>
      <protection/>
    </xf>
    <xf numFmtId="18" fontId="13" fillId="2" borderId="0" xfId="39" applyNumberFormat="1" applyFont="1" applyAlignment="1">
      <alignment horizontal="left"/>
      <protection/>
    </xf>
    <xf numFmtId="188" fontId="14" fillId="2" borderId="0" xfId="39" applyNumberFormat="1" applyFont="1">
      <alignment/>
      <protection/>
    </xf>
    <xf numFmtId="37" fontId="14" fillId="2" borderId="0" xfId="39" applyNumberFormat="1" applyFont="1" applyAlignment="1">
      <alignment horizontal="left"/>
      <protection/>
    </xf>
    <xf numFmtId="37" fontId="14" fillId="2" borderId="0" xfId="39" applyNumberFormat="1" applyFont="1" applyAlignment="1">
      <alignment horizontal="fill"/>
      <protection/>
    </xf>
    <xf numFmtId="37" fontId="14" fillId="2" borderId="0" xfId="39" applyNumberFormat="1" applyFont="1">
      <alignment/>
      <protection locked="0"/>
    </xf>
    <xf numFmtId="37" fontId="14" fillId="2" borderId="0" xfId="39" applyNumberFormat="1" applyFont="1" applyAlignment="1">
      <alignment horizontal="center"/>
      <protection/>
    </xf>
    <xf numFmtId="38" fontId="13" fillId="2" borderId="0" xfId="39" applyNumberFormat="1" applyFont="1" applyAlignment="1">
      <alignment horizontal="center"/>
      <protection/>
    </xf>
    <xf numFmtId="37" fontId="13" fillId="2" borderId="0" xfId="39" applyNumberFormat="1" applyFont="1" applyAlignment="1">
      <alignment horizontal="left"/>
      <protection/>
    </xf>
    <xf numFmtId="38" fontId="13" fillId="2" borderId="0" xfId="39" applyNumberFormat="1" applyFont="1" applyAlignment="1">
      <alignment horizontal="center"/>
      <protection locked="0"/>
    </xf>
    <xf numFmtId="38" fontId="13" fillId="2" borderId="0" xfId="39" applyNumberFormat="1" applyFont="1" applyAlignment="1" quotePrefix="1">
      <alignment horizontal="center"/>
      <protection locked="0"/>
    </xf>
    <xf numFmtId="37" fontId="14" fillId="2" borderId="0" xfId="39" applyNumberFormat="1" applyFont="1" applyAlignment="1">
      <alignment horizontal="left"/>
      <protection locked="0"/>
    </xf>
    <xf numFmtId="181" fontId="14" fillId="2" borderId="0" xfId="15" applyNumberFormat="1" applyFont="1" applyAlignment="1">
      <alignment/>
    </xf>
    <xf numFmtId="181" fontId="14" fillId="0" borderId="0" xfId="15" applyNumberFormat="1" applyFont="1" applyFill="1" applyAlignment="1">
      <alignment/>
    </xf>
    <xf numFmtId="37" fontId="14" fillId="2" borderId="0" xfId="39" applyNumberFormat="1" applyFont="1" applyAlignment="1" quotePrefix="1">
      <alignment horizontal="left"/>
      <protection/>
    </xf>
    <xf numFmtId="37" fontId="13" fillId="2" borderId="0" xfId="39" applyNumberFormat="1" applyFont="1" applyAlignment="1">
      <alignment horizontal="centerContinuous"/>
      <protection/>
    </xf>
    <xf numFmtId="37" fontId="14" fillId="2" borderId="0" xfId="39" applyNumberFormat="1" applyFont="1" applyAlignment="1">
      <alignment horizontal="centerContinuous"/>
      <protection/>
    </xf>
    <xf numFmtId="39" fontId="14" fillId="2" borderId="0" xfId="39" applyNumberFormat="1" applyFont="1">
      <alignment/>
      <protection/>
    </xf>
    <xf numFmtId="39" fontId="13" fillId="2" borderId="0" xfId="39" applyNumberFormat="1" applyFont="1" applyAlignment="1" quotePrefix="1">
      <alignment horizontal="left"/>
      <protection/>
    </xf>
    <xf numFmtId="39" fontId="14" fillId="2" borderId="0" xfId="39" applyNumberFormat="1" applyFont="1" applyAlignment="1">
      <alignment horizontal="center"/>
      <protection/>
    </xf>
    <xf numFmtId="37" fontId="14" fillId="2" borderId="0" xfId="39" applyNumberFormat="1" applyFont="1" applyAlignment="1" quotePrefix="1">
      <alignment horizontal="center"/>
      <protection/>
    </xf>
    <xf numFmtId="38" fontId="13" fillId="2" borderId="0" xfId="39" applyNumberFormat="1" applyFont="1" applyAlignment="1" quotePrefix="1">
      <alignment horizontal="center"/>
      <protection/>
    </xf>
    <xf numFmtId="39" fontId="14" fillId="2" borderId="0" xfId="39" applyNumberFormat="1" applyFont="1" applyAlignment="1">
      <alignment horizontal="left" indent="2"/>
      <protection/>
    </xf>
    <xf numFmtId="37" fontId="14" fillId="2" borderId="0" xfId="39" applyNumberFormat="1" applyFont="1" applyBorder="1">
      <alignment/>
      <protection/>
    </xf>
    <xf numFmtId="39" fontId="14" fillId="2" borderId="0" xfId="39" applyNumberFormat="1" applyFont="1" applyBorder="1" applyAlignment="1">
      <alignment horizontal="center"/>
      <protection/>
    </xf>
    <xf numFmtId="181" fontId="15" fillId="2" borderId="12" xfId="15" applyNumberFormat="1" applyFont="1" applyBorder="1" applyAlignment="1">
      <alignment/>
    </xf>
    <xf numFmtId="37" fontId="14" fillId="2" borderId="0" xfId="40" applyNumberFormat="1" applyFont="1" applyBorder="1">
      <alignment/>
      <protection/>
    </xf>
    <xf numFmtId="37" fontId="13" fillId="2" borderId="0" xfId="39" applyNumberFormat="1" applyFont="1" applyBorder="1">
      <alignment/>
      <protection/>
    </xf>
    <xf numFmtId="39" fontId="13" fillId="2" borderId="0" xfId="39" applyNumberFormat="1" applyFont="1" applyBorder="1">
      <alignment/>
      <protection/>
    </xf>
    <xf numFmtId="181" fontId="14" fillId="2" borderId="13" xfId="15" applyNumberFormat="1" applyFont="1" applyBorder="1" applyAlignment="1">
      <alignment/>
    </xf>
    <xf numFmtId="37" fontId="13" fillId="2" borderId="0" xfId="40" applyNumberFormat="1" applyFont="1" applyBorder="1">
      <alignment/>
      <protection/>
    </xf>
    <xf numFmtId="181" fontId="13" fillId="2" borderId="0" xfId="15" applyNumberFormat="1" applyFont="1" applyBorder="1" applyAlignment="1">
      <alignment/>
    </xf>
    <xf numFmtId="181" fontId="14" fillId="2" borderId="12" xfId="15" applyNumberFormat="1" applyFont="1" applyBorder="1" applyAlignment="1">
      <alignment/>
    </xf>
    <xf numFmtId="181" fontId="14" fillId="2" borderId="10" xfId="15" applyNumberFormat="1" applyFont="1" applyBorder="1" applyAlignment="1">
      <alignment/>
    </xf>
    <xf numFmtId="37" fontId="14" fillId="2" borderId="0" xfId="40" applyNumberFormat="1" applyFont="1" applyBorder="1" applyAlignment="1" quotePrefix="1">
      <alignment horizontal="left"/>
      <protection/>
    </xf>
    <xf numFmtId="37" fontId="16" fillId="2" borderId="0" xfId="40" applyNumberFormat="1" applyFont="1" applyBorder="1">
      <alignment/>
      <protection/>
    </xf>
    <xf numFmtId="39" fontId="14" fillId="2" borderId="0" xfId="39" applyNumberFormat="1" applyFont="1" applyBorder="1">
      <alignment/>
      <protection/>
    </xf>
    <xf numFmtId="181" fontId="14" fillId="2" borderId="0" xfId="15" applyNumberFormat="1" applyFont="1" applyBorder="1" applyAlignment="1">
      <alignment/>
    </xf>
    <xf numFmtId="37" fontId="13" fillId="2" borderId="0" xfId="39" applyNumberFormat="1" applyFont="1" applyBorder="1" applyAlignment="1">
      <alignment horizontal="left"/>
      <protection/>
    </xf>
    <xf numFmtId="37" fontId="14" fillId="2" borderId="0" xfId="39" applyNumberFormat="1" applyFont="1" applyBorder="1" applyAlignment="1">
      <alignment horizontal="left"/>
      <protection/>
    </xf>
    <xf numFmtId="181" fontId="14" fillId="2" borderId="14" xfId="15" applyNumberFormat="1" applyFont="1" applyBorder="1" applyAlignment="1">
      <alignment/>
    </xf>
    <xf numFmtId="37" fontId="14" fillId="2" borderId="0" xfId="39" applyNumberFormat="1" applyFont="1" applyBorder="1" applyAlignment="1">
      <alignment horizontal="center"/>
      <protection/>
    </xf>
    <xf numFmtId="39" fontId="13" fillId="2" borderId="0" xfId="39" applyNumberFormat="1" applyFont="1">
      <alignment/>
      <protection/>
    </xf>
    <xf numFmtId="181" fontId="13" fillId="2" borderId="0" xfId="15" applyNumberFormat="1" applyFont="1" applyAlignment="1">
      <alignment/>
    </xf>
    <xf numFmtId="37" fontId="14" fillId="2" borderId="0" xfId="39" applyNumberFormat="1" applyFont="1" applyAlignment="1">
      <alignment horizontal="right"/>
      <protection/>
    </xf>
    <xf numFmtId="37" fontId="17" fillId="2" borderId="0" xfId="39" applyNumberFormat="1" applyFont="1" applyAlignment="1">
      <alignment horizontal="left"/>
      <protection/>
    </xf>
    <xf numFmtId="0" fontId="2" fillId="0" borderId="0" xfId="0" applyFont="1" applyAlignment="1">
      <alignment/>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3" xfId="0" applyFont="1" applyFill="1" applyBorder="1" applyAlignment="1">
      <alignment horizontal="center"/>
    </xf>
    <xf numFmtId="0" fontId="2" fillId="4" borderId="6" xfId="0" applyFont="1" applyFill="1" applyBorder="1" applyAlignment="1">
      <alignment horizontal="center"/>
    </xf>
    <xf numFmtId="0" fontId="2" fillId="0" borderId="2" xfId="0" applyFont="1" applyBorder="1" applyAlignment="1">
      <alignment horizontal="center"/>
    </xf>
    <xf numFmtId="0" fontId="1"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181" fontId="1" fillId="0" borderId="15" xfId="15" applyNumberFormat="1" applyFont="1" applyBorder="1" applyAlignment="1">
      <alignment vertical="center"/>
    </xf>
    <xf numFmtId="181" fontId="1" fillId="0" borderId="0" xfId="15" applyNumberFormat="1" applyFont="1" applyBorder="1" applyAlignment="1">
      <alignment vertical="center"/>
    </xf>
    <xf numFmtId="0" fontId="1" fillId="0" borderId="0" xfId="0" applyFont="1" applyAlignment="1">
      <alignment/>
    </xf>
    <xf numFmtId="181" fontId="1" fillId="0" borderId="0" xfId="15" applyNumberFormat="1" applyFont="1" applyBorder="1" applyAlignment="1">
      <alignment/>
    </xf>
    <xf numFmtId="181" fontId="1" fillId="0" borderId="16" xfId="15" applyNumberFormat="1" applyFont="1" applyBorder="1" applyAlignment="1">
      <alignment vertical="center"/>
    </xf>
    <xf numFmtId="181" fontId="2" fillId="5" borderId="0" xfId="15" applyNumberFormat="1" applyFill="1" applyAlignment="1">
      <alignment/>
    </xf>
    <xf numFmtId="181" fontId="2" fillId="0" borderId="15" xfId="15" applyNumberFormat="1" applyBorder="1" applyAlignment="1">
      <alignment/>
    </xf>
    <xf numFmtId="181" fontId="2" fillId="0" borderId="17" xfId="15" applyNumberFormat="1" applyBorder="1" applyAlignment="1">
      <alignment/>
    </xf>
    <xf numFmtId="0" fontId="5" fillId="0" borderId="0" xfId="56" applyFont="1">
      <alignment/>
      <protection/>
    </xf>
    <xf numFmtId="181" fontId="2" fillId="0" borderId="0" xfId="15" applyNumberFormat="1" applyBorder="1" applyAlignment="1">
      <alignment/>
    </xf>
    <xf numFmtId="181" fontId="2" fillId="6" borderId="0" xfId="15" applyNumberFormat="1" applyFont="1" applyFill="1" applyAlignment="1" quotePrefix="1">
      <alignment horizontal="left" wrapText="1"/>
    </xf>
    <xf numFmtId="0" fontId="8" fillId="0" borderId="0" xfId="56" applyFont="1" applyBorder="1">
      <alignment/>
      <protection/>
    </xf>
    <xf numFmtId="0" fontId="2" fillId="0" borderId="0" xfId="25" applyBorder="1">
      <alignment/>
      <protection/>
    </xf>
    <xf numFmtId="0" fontId="18" fillId="0" borderId="0" xfId="56" applyFont="1">
      <alignment/>
      <protection/>
    </xf>
    <xf numFmtId="37" fontId="19" fillId="2" borderId="0" xfId="39" applyNumberFormat="1" applyFont="1">
      <alignment/>
      <protection/>
    </xf>
    <xf numFmtId="181" fontId="14" fillId="6" borderId="0" xfId="15" applyNumberFormat="1" applyFont="1" applyFill="1" applyAlignment="1">
      <alignment/>
    </xf>
    <xf numFmtId="181" fontId="2" fillId="0" borderId="0" xfId="15" applyNumberFormat="1" applyAlignment="1">
      <alignment horizontal="left" indent="1"/>
    </xf>
    <xf numFmtId="217" fontId="14" fillId="2" borderId="0" xfId="39" applyNumberFormat="1" applyFont="1">
      <alignment/>
      <protection/>
    </xf>
    <xf numFmtId="0" fontId="0" fillId="0" borderId="0" xfId="0" applyAlignment="1">
      <alignment horizontal="center"/>
    </xf>
    <xf numFmtId="0" fontId="0" fillId="6" borderId="0" xfId="0" applyFill="1" applyAlignment="1">
      <alignment/>
    </xf>
    <xf numFmtId="181" fontId="0" fillId="6" borderId="0" xfId="15" applyNumberFormat="1" applyFill="1" applyAlignment="1">
      <alignment/>
    </xf>
    <xf numFmtId="181" fontId="20" fillId="6" borderId="15" xfId="15" applyNumberFormat="1" applyFont="1" applyFill="1" applyBorder="1" applyAlignment="1">
      <alignment/>
    </xf>
    <xf numFmtId="0" fontId="20" fillId="6" borderId="0" xfId="0" applyFont="1" applyFill="1" applyAlignment="1">
      <alignment/>
    </xf>
    <xf numFmtId="179" fontId="2" fillId="0" borderId="0" xfId="15" applyNumberFormat="1" applyAlignment="1">
      <alignment/>
    </xf>
    <xf numFmtId="0" fontId="2" fillId="4" borderId="10" xfId="0" applyFont="1" applyFill="1" applyBorder="1" applyAlignment="1">
      <alignment horizontal="centerContinuous" wrapText="1"/>
    </xf>
    <xf numFmtId="0" fontId="2" fillId="4" borderId="12" xfId="0" applyFont="1" applyFill="1" applyBorder="1" applyAlignment="1">
      <alignment horizontal="centerContinuous" wrapText="1"/>
    </xf>
    <xf numFmtId="14" fontId="2" fillId="4" borderId="13" xfId="0" applyNumberFormat="1" applyFont="1" applyFill="1" applyBorder="1" applyAlignment="1">
      <alignment horizontal="center"/>
    </xf>
    <xf numFmtId="0" fontId="1" fillId="0" borderId="13" xfId="0" applyFont="1" applyBorder="1" applyAlignment="1">
      <alignment horizontal="center"/>
    </xf>
    <xf numFmtId="14" fontId="2" fillId="4" borderId="13" xfId="0" applyNumberFormat="1" applyFont="1" applyFill="1" applyBorder="1" applyAlignment="1" quotePrefix="1">
      <alignment horizontal="center"/>
    </xf>
    <xf numFmtId="0" fontId="2" fillId="4" borderId="7" xfId="0" applyFont="1" applyFill="1" applyBorder="1" applyAlignment="1" quotePrefix="1">
      <alignment horizontal="center"/>
    </xf>
    <xf numFmtId="0" fontId="2" fillId="4" borderId="4" xfId="0" applyFont="1" applyFill="1" applyBorder="1" applyAlignment="1" quotePrefix="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2" fillId="4" borderId="7" xfId="0" applyFont="1" applyFill="1" applyBorder="1" applyAlignment="1">
      <alignment horizontal="center"/>
    </xf>
    <xf numFmtId="180" fontId="2" fillId="0" borderId="0" xfId="15" applyNumberFormat="1" applyFont="1" applyBorder="1" applyAlignment="1">
      <alignment horizontal="right"/>
    </xf>
    <xf numFmtId="0" fontId="2" fillId="4" borderId="12" xfId="0" applyFont="1" applyFill="1" applyBorder="1" applyAlignment="1">
      <alignment horizontal="centerContinuous"/>
    </xf>
    <xf numFmtId="0" fontId="2" fillId="4" borderId="10" xfId="0" applyFont="1" applyFill="1" applyBorder="1" applyAlignment="1">
      <alignment horizontal="centerContinuous"/>
    </xf>
    <xf numFmtId="0" fontId="2" fillId="0" borderId="6" xfId="0" applyFont="1" applyFill="1" applyBorder="1" applyAlignment="1" quotePrefix="1">
      <alignment horizontal="center"/>
    </xf>
    <xf numFmtId="182" fontId="2" fillId="0" borderId="0" xfId="15" applyNumberFormat="1" applyFont="1" applyBorder="1" applyAlignment="1">
      <alignment/>
    </xf>
    <xf numFmtId="182" fontId="2" fillId="0" borderId="0" xfId="0" applyNumberFormat="1" applyFont="1" applyBorder="1" applyAlignment="1">
      <alignment/>
    </xf>
  </cellXfs>
  <cellStyles count="69">
    <cellStyle name="Normal" xfId="0"/>
    <cellStyle name="Comma" xfId="15"/>
    <cellStyle name="Comma [0]" xfId="16"/>
    <cellStyle name="Comma [0]_MTC 8" xfId="17"/>
    <cellStyle name="Comma_MTC 8" xfId="18"/>
    <cellStyle name="Currency" xfId="19"/>
    <cellStyle name="Currency [0]" xfId="20"/>
    <cellStyle name="Currency [0]_MTC 8" xfId="21"/>
    <cellStyle name="Currency_MTC 8" xfId="22"/>
    <cellStyle name="Normal_00" xfId="23"/>
    <cellStyle name="Normal_01" xfId="24"/>
    <cellStyle name="Normal_1" xfId="25"/>
    <cellStyle name="Normal_11budget" xfId="26"/>
    <cellStyle name="Normal_12bs-cac" xfId="27"/>
    <cellStyle name="Normal_1KLSEQ3-BS" xfId="28"/>
    <cellStyle name="Normal_7CONSOL" xfId="29"/>
    <cellStyle name="Normal_7SEP98" xfId="30"/>
    <cellStyle name="Normal_8CASHFL" xfId="31"/>
    <cellStyle name="Normal_8DEBTOR" xfId="32"/>
    <cellStyle name="Normal_8GMREP" xfId="33"/>
    <cellStyle name="Normal_99" xfId="34"/>
    <cellStyle name="Normal_adj" xfId="35"/>
    <cellStyle name="Normal_aug98" xfId="36"/>
    <cellStyle name="Normal_Balance sheet Forecast july 2000" xfId="37"/>
    <cellStyle name="Normal_Book1" xfId="38"/>
    <cellStyle name="Normal_BS And Cash Flow JUNE 2000" xfId="39"/>
    <cellStyle name="Normal_cashfl " xfId="40"/>
    <cellStyle name="Normal_cf1" xfId="41"/>
    <cellStyle name="Normal_consol" xfId="42"/>
    <cellStyle name="Normal_consol (2)" xfId="43"/>
    <cellStyle name="Normal_coplan" xfId="44"/>
    <cellStyle name="Normal_coplan_1" xfId="45"/>
    <cellStyle name="Normal_Cred" xfId="46"/>
    <cellStyle name="Normal_CSHDEC99" xfId="47"/>
    <cellStyle name="Normal_dec00" xfId="48"/>
    <cellStyle name="Normal_dec01" xfId="49"/>
    <cellStyle name="Normal_DEC98" xfId="50"/>
    <cellStyle name="Normal_dec99" xfId="51"/>
    <cellStyle name="Normal_estcsh" xfId="52"/>
    <cellStyle name="Normal_interco" xfId="53"/>
    <cellStyle name="Normal_Interco-Oct99" xfId="54"/>
    <cellStyle name="Normal_mope" xfId="55"/>
    <cellStyle name="Normal_MTC 8" xfId="56"/>
    <cellStyle name="Normal_Mthlyp&amp;l" xfId="57"/>
    <cellStyle name="Normal_QBS" xfId="58"/>
    <cellStyle name="Normal_qbscomm" xfId="59"/>
    <cellStyle name="Normal_QPR4" xfId="60"/>
    <cellStyle name="Normal_sept98" xfId="61"/>
    <cellStyle name="Normal_SEPTact-Hyperion" xfId="62"/>
    <cellStyle name="Normal_tax" xfId="63"/>
    <cellStyle name="Normal_taxcalc" xfId="64"/>
    <cellStyle name="Normal_UK" xfId="65"/>
    <cellStyle name="Normal_UK Reporting" xfId="66"/>
    <cellStyle name="Normal_UK Reporting_1" xfId="67"/>
    <cellStyle name="Normal_UK Reporting_1_8CASHFL" xfId="68"/>
    <cellStyle name="Normal_UK Reporting_1_cashfl " xfId="69"/>
    <cellStyle name="Normal_UK Reporting_1_consol" xfId="70"/>
    <cellStyle name="Normal_UK Reporting_1_consol (2)" xfId="71"/>
    <cellStyle name="Normal_UK Reporting_1_taxcalc" xfId="72"/>
    <cellStyle name="Normal_UK Reporting_1_UK" xfId="73"/>
    <cellStyle name="Normal_UK Reporting_8CASHFL" xfId="74"/>
    <cellStyle name="Normal_UK Reporting_cashfl " xfId="75"/>
    <cellStyle name="Normal_UK Reporting_consol" xfId="76"/>
    <cellStyle name="Normal_UK Reporting_consol (2)" xfId="77"/>
    <cellStyle name="Normal_UK Reporting_taxcalc" xfId="78"/>
    <cellStyle name="Normal_UK Reporting_UK" xfId="79"/>
    <cellStyle name="Normal_UK Reporting_UK Reporting" xfId="80"/>
    <cellStyle name="Normal_Xooct98f" xfId="81"/>
    <cellStyle name="Percen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BS%20And%20Cash%20Flow%20JUNE%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NDY\1MONTH\11nov98\8CASHF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NDY\1MONTH\11nov98\mopecom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stats\12bs-ca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8CASHF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1MONTH\11nov98\mopecom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TC%20Books\KLSE%20quaterly%20reporting\QTR%202%202000%20workings%20and%20submission%20files\Andy2\2Csfhlow\4apr\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cmtcm"/>
      <sheetName val="1"/>
      <sheetName val="PROFIT &amp; LOSS"/>
      <sheetName val="group-BS"/>
      <sheetName val="group-CF"/>
      <sheetName val="cf-w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erCo"/>
      <sheetName val="gm"/>
      <sheetName val="gm2"/>
      <sheetName val="gm3"/>
      <sheetName val="UK"/>
      <sheetName val="consadj"/>
      <sheetName val="coplan98"/>
      <sheetName val="act97"/>
      <sheetName val="coplan99"/>
      <sheetName val="dec99"/>
      <sheetName val="bs12+0"/>
      <sheetName val="consol"/>
      <sheetName val="sept98"/>
      <sheetName val="oct98"/>
      <sheetName val="nov98"/>
      <sheetName val="cashfl "/>
      <sheetName val="dec98"/>
      <sheetName val="tax"/>
      <sheetName val="dec98A"/>
      <sheetName val="InterCo2"/>
      <sheetName val="Vol-F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9"/>
      <sheetName val="4+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
  <sheetViews>
    <sheetView showGridLines="0" workbookViewId="0" topLeftCell="A1">
      <selection activeCell="D4" sqref="D4"/>
    </sheetView>
  </sheetViews>
  <sheetFormatPr defaultColWidth="9.140625" defaultRowHeight="12.75"/>
  <cols>
    <col min="1" max="1" width="30.28125" style="0" bestFit="1" customWidth="1"/>
    <col min="2" max="2" width="22.57421875" style="0" bestFit="1" customWidth="1"/>
    <col min="3" max="3" width="12.28125" style="0" bestFit="1" customWidth="1"/>
    <col min="4" max="4" width="9.7109375" style="0" bestFit="1" customWidth="1"/>
  </cols>
  <sheetData>
    <row r="1" spans="1:2" ht="12.75">
      <c r="A1" s="138"/>
      <c r="B1" s="141" t="s">
        <v>268</v>
      </c>
    </row>
    <row r="2" spans="1:2" ht="12.75">
      <c r="A2" s="138" t="s">
        <v>262</v>
      </c>
      <c r="B2" s="139">
        <v>2205</v>
      </c>
    </row>
    <row r="3" spans="1:2" ht="12.75">
      <c r="A3" s="138" t="s">
        <v>270</v>
      </c>
      <c r="B3" s="139">
        <v>1790</v>
      </c>
    </row>
    <row r="4" spans="1:2" ht="12.75">
      <c r="A4" s="138" t="s">
        <v>273</v>
      </c>
      <c r="B4" s="140">
        <f>SUBTOTAL(9,B2:B3)</f>
        <v>3995</v>
      </c>
    </row>
    <row r="5" spans="1:2" ht="12.75">
      <c r="A5" s="138"/>
      <c r="B5" s="139"/>
    </row>
    <row r="6" spans="1:4" ht="12.75">
      <c r="A6" s="138" t="s">
        <v>263</v>
      </c>
      <c r="B6" s="139">
        <v>3209</v>
      </c>
      <c r="C6" s="137" t="s">
        <v>266</v>
      </c>
      <c r="D6" t="s">
        <v>267</v>
      </c>
    </row>
    <row r="7" spans="1:3" ht="12.75">
      <c r="A7" s="138" t="s">
        <v>272</v>
      </c>
      <c r="B7" s="139">
        <v>-2174</v>
      </c>
      <c r="C7" s="137"/>
    </row>
    <row r="8" spans="1:3" ht="12.75">
      <c r="A8" s="138" t="s">
        <v>271</v>
      </c>
      <c r="B8" s="140">
        <f>SUBTOTAL(9,B6:B7)</f>
        <v>1035</v>
      </c>
      <c r="C8" s="137"/>
    </row>
    <row r="9" spans="1:3" ht="12.75">
      <c r="A9" s="138"/>
      <c r="B9" s="139"/>
      <c r="C9" s="137"/>
    </row>
    <row r="10" spans="1:3" ht="12.75">
      <c r="A10" s="138" t="s">
        <v>269</v>
      </c>
      <c r="B10" s="139">
        <v>-1790</v>
      </c>
      <c r="C10" s="137"/>
    </row>
    <row r="11" spans="1:2" ht="12.75">
      <c r="A11" s="138" t="s">
        <v>264</v>
      </c>
      <c r="B11" s="139">
        <v>-204</v>
      </c>
    </row>
    <row r="12" spans="1:2" ht="12.75">
      <c r="A12" s="138" t="s">
        <v>265</v>
      </c>
      <c r="B12" s="140">
        <f>SUBTOTAL(9,B2:B11)</f>
        <v>3036</v>
      </c>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91"/>
  <sheetViews>
    <sheetView showGridLines="0" zoomScale="75" zoomScaleNormal="75" zoomScaleSheetLayoutView="75" workbookViewId="0" topLeftCell="G60">
      <selection activeCell="N74" sqref="N74"/>
    </sheetView>
  </sheetViews>
  <sheetFormatPr defaultColWidth="9.140625" defaultRowHeight="12" customHeight="1"/>
  <cols>
    <col min="1" max="1" width="2.7109375" style="6" customWidth="1"/>
    <col min="2" max="2" width="4.140625" style="4" bestFit="1" customWidth="1"/>
    <col min="3" max="3" width="4.7109375" style="4" customWidth="1"/>
    <col min="4" max="4" width="48.7109375" style="4" customWidth="1"/>
    <col min="5" max="5" width="2.28125" style="4" customWidth="1"/>
    <col min="6" max="6" width="20.8515625" style="5" customWidth="1"/>
    <col min="7" max="7" width="2.8515625" style="5" customWidth="1"/>
    <col min="8" max="8" width="20.7109375" style="5" customWidth="1"/>
    <col min="9" max="9" width="2.28125" style="5" customWidth="1"/>
    <col min="10" max="10" width="2.421875" style="5" customWidth="1"/>
    <col min="11" max="11" width="2.28125" style="5" customWidth="1"/>
    <col min="12" max="12" width="20.8515625" style="5" customWidth="1"/>
    <col min="13" max="13" width="2.28125" style="5" customWidth="1"/>
    <col min="14" max="14" width="20.7109375" style="5" customWidth="1"/>
    <col min="15" max="15" width="2.140625" style="5" customWidth="1"/>
    <col min="16" max="16384" width="9.140625" style="5" customWidth="1"/>
  </cols>
  <sheetData>
    <row r="1" spans="1:15" s="3" customFormat="1" ht="21">
      <c r="A1" s="20" t="s">
        <v>26</v>
      </c>
      <c r="B1" s="20"/>
      <c r="C1" s="20"/>
      <c r="D1" s="20"/>
      <c r="E1" s="20"/>
      <c r="F1" s="20"/>
      <c r="G1" s="20"/>
      <c r="H1" s="20"/>
      <c r="I1" s="20"/>
      <c r="J1" s="20"/>
      <c r="K1" s="20"/>
      <c r="L1" s="20"/>
      <c r="M1" s="20"/>
      <c r="N1" s="20"/>
      <c r="O1" s="20"/>
    </row>
    <row r="2" spans="1:15" s="3" customFormat="1" ht="21">
      <c r="A2" s="20" t="s">
        <v>331</v>
      </c>
      <c r="B2" s="20"/>
      <c r="C2" s="20"/>
      <c r="D2" s="20"/>
      <c r="E2" s="20"/>
      <c r="F2" s="20"/>
      <c r="G2" s="20"/>
      <c r="H2" s="20"/>
      <c r="I2" s="20"/>
      <c r="J2" s="20"/>
      <c r="K2" s="20"/>
      <c r="L2" s="20"/>
      <c r="M2" s="20"/>
      <c r="N2" s="20"/>
      <c r="O2" s="20"/>
    </row>
    <row r="3" spans="1:14" s="3" customFormat="1" ht="21">
      <c r="A3" s="20"/>
      <c r="B3" s="2"/>
      <c r="C3" s="2"/>
      <c r="D3" s="2"/>
      <c r="E3" s="2"/>
      <c r="F3" s="2"/>
      <c r="G3" s="2"/>
      <c r="H3" s="2"/>
      <c r="I3" s="2"/>
      <c r="J3" s="2"/>
      <c r="K3" s="2"/>
      <c r="L3" s="2"/>
      <c r="N3" s="2"/>
    </row>
    <row r="4" spans="1:15" s="3" customFormat="1" ht="15.75">
      <c r="A4" s="1"/>
      <c r="B4" s="2"/>
      <c r="C4" s="2"/>
      <c r="D4" s="2"/>
      <c r="E4" s="26"/>
      <c r="F4" s="28" t="s">
        <v>0</v>
      </c>
      <c r="G4" s="28"/>
      <c r="H4" s="28"/>
      <c r="I4" s="27"/>
      <c r="J4" s="4"/>
      <c r="K4" s="26"/>
      <c r="L4" s="28" t="s">
        <v>1</v>
      </c>
      <c r="M4" s="21"/>
      <c r="N4" s="21"/>
      <c r="O4" s="27"/>
    </row>
    <row r="5" spans="5:15" ht="17.25" customHeight="1">
      <c r="E5" s="32"/>
      <c r="F5" s="144" t="s">
        <v>317</v>
      </c>
      <c r="G5" s="40"/>
      <c r="H5" s="144" t="s">
        <v>319</v>
      </c>
      <c r="I5" s="40"/>
      <c r="J5" s="29"/>
      <c r="K5" s="30"/>
      <c r="L5" s="144"/>
      <c r="N5" s="144"/>
      <c r="O5" s="22"/>
    </row>
    <row r="6" spans="5:15" ht="17.25" customHeight="1">
      <c r="E6" s="32"/>
      <c r="F6" s="143" t="s">
        <v>318</v>
      </c>
      <c r="G6" s="40"/>
      <c r="H6" s="143" t="s">
        <v>320</v>
      </c>
      <c r="I6" s="40"/>
      <c r="J6" s="29"/>
      <c r="K6" s="30"/>
      <c r="L6" s="143" t="s">
        <v>332</v>
      </c>
      <c r="N6" s="143" t="s">
        <v>321</v>
      </c>
      <c r="O6" s="22"/>
    </row>
    <row r="7" spans="5:15" ht="17.25" customHeight="1">
      <c r="E7" s="32"/>
      <c r="F7" s="143" t="s">
        <v>233</v>
      </c>
      <c r="G7" s="40"/>
      <c r="H7" s="143" t="s">
        <v>233</v>
      </c>
      <c r="I7" s="40"/>
      <c r="J7" s="29"/>
      <c r="K7" s="30"/>
      <c r="L7" s="143" t="s">
        <v>322</v>
      </c>
      <c r="N7" s="143" t="s">
        <v>322</v>
      </c>
      <c r="O7" s="22"/>
    </row>
    <row r="8" spans="5:15" ht="15.75">
      <c r="E8" s="32"/>
      <c r="F8" s="147" t="s">
        <v>333</v>
      </c>
      <c r="G8" s="40"/>
      <c r="H8" s="147" t="s">
        <v>334</v>
      </c>
      <c r="I8" s="40"/>
      <c r="J8" s="29"/>
      <c r="K8" s="30"/>
      <c r="L8" s="147" t="s">
        <v>333</v>
      </c>
      <c r="M8" s="40"/>
      <c r="N8" s="147" t="s">
        <v>334</v>
      </c>
      <c r="O8" s="22"/>
    </row>
    <row r="9" spans="5:15" ht="15.75">
      <c r="E9" s="32"/>
      <c r="F9" s="146" t="s">
        <v>2</v>
      </c>
      <c r="G9" s="33"/>
      <c r="H9" s="146" t="s">
        <v>2</v>
      </c>
      <c r="I9" s="33"/>
      <c r="J9" s="6"/>
      <c r="K9" s="16"/>
      <c r="L9" s="146" t="s">
        <v>2</v>
      </c>
      <c r="N9" s="146" t="s">
        <v>2</v>
      </c>
      <c r="O9" s="22"/>
    </row>
    <row r="10" spans="5:15" ht="15.75">
      <c r="E10" s="31"/>
      <c r="F10" s="6"/>
      <c r="G10" s="6"/>
      <c r="H10" s="6"/>
      <c r="I10" s="33"/>
      <c r="J10" s="6"/>
      <c r="K10" s="16"/>
      <c r="L10" s="6"/>
      <c r="N10" s="6"/>
      <c r="O10" s="22"/>
    </row>
    <row r="11" spans="1:15" ht="16.5" thickBot="1">
      <c r="A11" s="8">
        <v>1</v>
      </c>
      <c r="B11" s="6" t="s">
        <v>3</v>
      </c>
      <c r="C11" s="4" t="s">
        <v>275</v>
      </c>
      <c r="E11" s="31"/>
      <c r="F11" s="9">
        <v>0</v>
      </c>
      <c r="G11" s="10"/>
      <c r="H11" s="9">
        <v>0</v>
      </c>
      <c r="I11" s="34"/>
      <c r="J11" s="10"/>
      <c r="K11" s="17"/>
      <c r="L11" s="9">
        <v>0</v>
      </c>
      <c r="N11" s="9">
        <v>0</v>
      </c>
      <c r="O11" s="22"/>
    </row>
    <row r="12" spans="1:15" ht="15.75">
      <c r="A12" s="8"/>
      <c r="B12" s="6"/>
      <c r="E12" s="31"/>
      <c r="F12" s="10"/>
      <c r="G12" s="10"/>
      <c r="H12" s="10"/>
      <c r="I12" s="34"/>
      <c r="J12" s="10"/>
      <c r="K12" s="17"/>
      <c r="L12" s="10"/>
      <c r="N12" s="10"/>
      <c r="O12" s="22"/>
    </row>
    <row r="13" spans="1:15" ht="15.75">
      <c r="A13" s="8"/>
      <c r="B13" s="6" t="s">
        <v>4</v>
      </c>
      <c r="C13" s="4" t="s">
        <v>5</v>
      </c>
      <c r="E13" s="31"/>
      <c r="F13" s="11">
        <v>0</v>
      </c>
      <c r="G13" s="10"/>
      <c r="H13" s="11">
        <v>0</v>
      </c>
      <c r="I13" s="34"/>
      <c r="J13" s="10"/>
      <c r="K13" s="17"/>
      <c r="L13" s="11">
        <v>0</v>
      </c>
      <c r="N13" s="11">
        <v>0</v>
      </c>
      <c r="O13" s="22"/>
    </row>
    <row r="14" spans="1:15" ht="15.75">
      <c r="A14" s="8"/>
      <c r="B14" s="6"/>
      <c r="E14" s="31"/>
      <c r="F14" s="10"/>
      <c r="G14" s="10"/>
      <c r="H14" s="10"/>
      <c r="I14" s="34"/>
      <c r="J14" s="10"/>
      <c r="K14" s="17"/>
      <c r="L14" s="10"/>
      <c r="N14" s="10"/>
      <c r="O14" s="22"/>
    </row>
    <row r="15" spans="1:15" ht="15.75">
      <c r="A15" s="8"/>
      <c r="B15" s="6" t="s">
        <v>6</v>
      </c>
      <c r="C15" s="4" t="s">
        <v>282</v>
      </c>
      <c r="E15" s="31"/>
      <c r="F15" s="11">
        <v>4925</v>
      </c>
      <c r="G15" s="10"/>
      <c r="H15" s="11">
        <v>5117</v>
      </c>
      <c r="I15" s="34"/>
      <c r="J15" s="10"/>
      <c r="K15" s="17"/>
      <c r="L15" s="11">
        <v>4925</v>
      </c>
      <c r="N15" s="11">
        <v>5117</v>
      </c>
      <c r="O15" s="22"/>
    </row>
    <row r="16" spans="1:15" ht="15.75">
      <c r="A16" s="8"/>
      <c r="B16" s="6"/>
      <c r="E16" s="31"/>
      <c r="F16" s="10"/>
      <c r="G16" s="10"/>
      <c r="H16" s="10"/>
      <c r="I16" s="34"/>
      <c r="J16" s="10"/>
      <c r="K16" s="17"/>
      <c r="L16" s="10"/>
      <c r="N16" s="10"/>
      <c r="O16" s="22"/>
    </row>
    <row r="17" spans="1:15" ht="15.75">
      <c r="A17" s="8">
        <v>2</v>
      </c>
      <c r="B17" s="6" t="s">
        <v>3</v>
      </c>
      <c r="C17" s="12" t="s">
        <v>296</v>
      </c>
      <c r="E17" s="31"/>
      <c r="F17" s="10">
        <v>4362</v>
      </c>
      <c r="G17" s="10"/>
      <c r="H17" s="10">
        <v>4860</v>
      </c>
      <c r="I17" s="34"/>
      <c r="J17" s="10"/>
      <c r="K17" s="17"/>
      <c r="L17" s="10">
        <v>4362</v>
      </c>
      <c r="N17" s="10">
        <v>4860</v>
      </c>
      <c r="O17" s="22"/>
    </row>
    <row r="18" spans="1:15" ht="15.75">
      <c r="A18" s="8"/>
      <c r="B18" s="6"/>
      <c r="C18" s="4" t="s">
        <v>295</v>
      </c>
      <c r="E18" s="31"/>
      <c r="F18" s="10"/>
      <c r="G18" s="10"/>
      <c r="H18" s="10"/>
      <c r="I18" s="34"/>
      <c r="J18" s="10"/>
      <c r="K18" s="17"/>
      <c r="L18" s="10"/>
      <c r="N18" s="10"/>
      <c r="O18" s="22"/>
    </row>
    <row r="19" spans="1:15" ht="15.75">
      <c r="A19" s="8"/>
      <c r="B19" s="6"/>
      <c r="C19" s="4" t="s">
        <v>294</v>
      </c>
      <c r="E19" s="31"/>
      <c r="F19" s="10"/>
      <c r="G19" s="10"/>
      <c r="H19" s="10"/>
      <c r="I19" s="34"/>
      <c r="J19" s="10"/>
      <c r="K19" s="17"/>
      <c r="L19" s="10"/>
      <c r="N19" s="10"/>
      <c r="O19" s="22"/>
    </row>
    <row r="20" spans="1:15" ht="15.75">
      <c r="A20" s="8"/>
      <c r="B20" s="6"/>
      <c r="E20" s="31"/>
      <c r="F20" s="10"/>
      <c r="G20" s="10"/>
      <c r="H20" s="10"/>
      <c r="I20" s="34"/>
      <c r="J20" s="10"/>
      <c r="K20" s="17"/>
      <c r="L20" s="10"/>
      <c r="N20" s="10"/>
      <c r="O20" s="22"/>
    </row>
    <row r="21" spans="1:15" ht="15.75">
      <c r="A21" s="8"/>
      <c r="B21" s="6" t="s">
        <v>4</v>
      </c>
      <c r="C21" s="4" t="s">
        <v>284</v>
      </c>
      <c r="E21" s="31"/>
      <c r="F21" s="10">
        <v>0</v>
      </c>
      <c r="G21" s="10"/>
      <c r="H21" s="10">
        <v>0</v>
      </c>
      <c r="I21" s="34"/>
      <c r="J21" s="10"/>
      <c r="K21" s="17"/>
      <c r="L21" s="10">
        <v>0</v>
      </c>
      <c r="N21" s="10">
        <v>0</v>
      </c>
      <c r="O21" s="22"/>
    </row>
    <row r="22" spans="1:15" ht="15.75">
      <c r="A22" s="8"/>
      <c r="B22" s="6"/>
      <c r="E22" s="31"/>
      <c r="F22" s="10"/>
      <c r="G22" s="10"/>
      <c r="H22" s="10"/>
      <c r="I22" s="34"/>
      <c r="J22" s="10"/>
      <c r="K22" s="17"/>
      <c r="L22" s="10"/>
      <c r="N22" s="10"/>
      <c r="O22" s="22"/>
    </row>
    <row r="23" spans="1:15" ht="15.75">
      <c r="A23" s="8"/>
      <c r="B23" s="6" t="s">
        <v>6</v>
      </c>
      <c r="C23" s="4" t="s">
        <v>7</v>
      </c>
      <c r="E23" s="31"/>
      <c r="F23" s="10">
        <v>0</v>
      </c>
      <c r="G23" s="10"/>
      <c r="H23" s="10">
        <v>0</v>
      </c>
      <c r="I23" s="34"/>
      <c r="J23" s="10"/>
      <c r="K23" s="17"/>
      <c r="L23" s="10">
        <v>0</v>
      </c>
      <c r="N23" s="10">
        <v>0</v>
      </c>
      <c r="O23" s="22"/>
    </row>
    <row r="24" spans="1:15" ht="15.75">
      <c r="A24" s="8"/>
      <c r="B24" s="6"/>
      <c r="E24" s="31"/>
      <c r="F24" s="10"/>
      <c r="G24" s="10"/>
      <c r="H24" s="10"/>
      <c r="I24" s="34"/>
      <c r="J24" s="10"/>
      <c r="K24" s="17"/>
      <c r="L24" s="10"/>
      <c r="N24" s="10"/>
      <c r="O24" s="22"/>
    </row>
    <row r="25" spans="1:15" ht="15.75">
      <c r="A25" s="8"/>
      <c r="B25" s="6" t="s">
        <v>8</v>
      </c>
      <c r="C25" s="4" t="s">
        <v>9</v>
      </c>
      <c r="E25" s="31"/>
      <c r="F25" s="11">
        <v>0</v>
      </c>
      <c r="G25" s="10"/>
      <c r="H25" s="11">
        <v>0</v>
      </c>
      <c r="I25" s="34"/>
      <c r="J25" s="10"/>
      <c r="K25" s="17"/>
      <c r="L25" s="11">
        <v>0</v>
      </c>
      <c r="N25" s="11">
        <v>0</v>
      </c>
      <c r="O25" s="22"/>
    </row>
    <row r="26" spans="1:15" ht="15.75">
      <c r="A26" s="8"/>
      <c r="B26" s="6"/>
      <c r="E26" s="31"/>
      <c r="F26" s="10"/>
      <c r="G26" s="10"/>
      <c r="H26" s="10"/>
      <c r="I26" s="34"/>
      <c r="J26" s="10"/>
      <c r="K26" s="17"/>
      <c r="L26" s="10"/>
      <c r="N26" s="10"/>
      <c r="O26" s="22"/>
    </row>
    <row r="27" spans="1:15" ht="15.75">
      <c r="A27" s="8"/>
      <c r="B27" s="6" t="s">
        <v>10</v>
      </c>
      <c r="C27" s="4" t="s">
        <v>293</v>
      </c>
      <c r="E27" s="31"/>
      <c r="F27" s="10">
        <v>4362</v>
      </c>
      <c r="G27" s="10"/>
      <c r="H27" s="10">
        <v>4860</v>
      </c>
      <c r="I27" s="34"/>
      <c r="J27" s="10"/>
      <c r="K27" s="17"/>
      <c r="L27" s="10">
        <v>4362</v>
      </c>
      <c r="N27" s="10">
        <v>4860</v>
      </c>
      <c r="O27" s="22"/>
    </row>
    <row r="28" spans="1:15" ht="15.75">
      <c r="A28" s="8"/>
      <c r="B28" s="6"/>
      <c r="C28" s="4" t="s">
        <v>283</v>
      </c>
      <c r="E28" s="31"/>
      <c r="F28" s="10"/>
      <c r="G28" s="10"/>
      <c r="H28" s="10"/>
      <c r="I28" s="34"/>
      <c r="J28" s="10"/>
      <c r="K28" s="17"/>
      <c r="L28" s="10"/>
      <c r="N28" s="10"/>
      <c r="O28" s="22"/>
    </row>
    <row r="29" spans="1:15" ht="15.75">
      <c r="A29" s="8"/>
      <c r="B29" s="6"/>
      <c r="E29" s="31"/>
      <c r="F29" s="10"/>
      <c r="G29" s="10"/>
      <c r="H29" s="10"/>
      <c r="I29" s="34"/>
      <c r="J29" s="10"/>
      <c r="K29" s="17"/>
      <c r="L29" s="10"/>
      <c r="N29" s="10"/>
      <c r="O29" s="22"/>
    </row>
    <row r="30" spans="1:15" ht="15.75">
      <c r="A30" s="8"/>
      <c r="B30" s="6" t="s">
        <v>11</v>
      </c>
      <c r="C30" s="4" t="s">
        <v>285</v>
      </c>
      <c r="E30" s="31"/>
      <c r="F30" s="11">
        <v>0</v>
      </c>
      <c r="G30" s="10"/>
      <c r="H30" s="11">
        <v>0</v>
      </c>
      <c r="I30" s="34"/>
      <c r="J30" s="10"/>
      <c r="K30" s="17"/>
      <c r="L30" s="11">
        <v>0</v>
      </c>
      <c r="N30" s="11">
        <v>0</v>
      </c>
      <c r="O30" s="22"/>
    </row>
    <row r="31" spans="1:15" ht="15.75">
      <c r="A31" s="8"/>
      <c r="B31" s="6"/>
      <c r="E31" s="31"/>
      <c r="F31" s="10"/>
      <c r="G31" s="10"/>
      <c r="H31" s="10"/>
      <c r="I31" s="34"/>
      <c r="J31" s="10"/>
      <c r="K31" s="17"/>
      <c r="L31" s="10"/>
      <c r="N31" s="10"/>
      <c r="O31" s="22"/>
    </row>
    <row r="32" spans="1:15" ht="15.75">
      <c r="A32" s="8"/>
      <c r="B32" s="6" t="s">
        <v>12</v>
      </c>
      <c r="C32" s="4" t="s">
        <v>293</v>
      </c>
      <c r="E32" s="31"/>
      <c r="F32" s="10">
        <v>4362</v>
      </c>
      <c r="G32" s="10"/>
      <c r="H32" s="10">
        <v>4860</v>
      </c>
      <c r="I32" s="34"/>
      <c r="J32" s="10"/>
      <c r="K32" s="17"/>
      <c r="L32" s="10">
        <v>4362</v>
      </c>
      <c r="N32" s="10">
        <v>4860</v>
      </c>
      <c r="O32" s="22"/>
    </row>
    <row r="33" spans="1:15" ht="15.75">
      <c r="A33" s="8"/>
      <c r="B33" s="6"/>
      <c r="C33" s="4" t="s">
        <v>283</v>
      </c>
      <c r="E33" s="31"/>
      <c r="F33" s="10"/>
      <c r="G33" s="10"/>
      <c r="H33" s="10"/>
      <c r="I33" s="34"/>
      <c r="J33" s="10"/>
      <c r="K33" s="17"/>
      <c r="L33" s="10"/>
      <c r="N33" s="10"/>
      <c r="O33" s="22"/>
    </row>
    <row r="34" spans="1:15" ht="15.75">
      <c r="A34" s="8"/>
      <c r="B34" s="6"/>
      <c r="E34" s="31"/>
      <c r="F34" s="10"/>
      <c r="G34" s="10"/>
      <c r="H34" s="10"/>
      <c r="I34" s="34"/>
      <c r="J34" s="10"/>
      <c r="K34" s="17"/>
      <c r="L34" s="10"/>
      <c r="N34" s="10"/>
      <c r="O34" s="22"/>
    </row>
    <row r="35" spans="1:15" ht="15.75">
      <c r="A35" s="8"/>
      <c r="B35" s="6" t="s">
        <v>13</v>
      </c>
      <c r="C35" s="4" t="s">
        <v>286</v>
      </c>
      <c r="E35" s="31"/>
      <c r="F35" s="11">
        <v>-1221</v>
      </c>
      <c r="G35" s="10"/>
      <c r="H35" s="11">
        <v>-1360</v>
      </c>
      <c r="I35" s="34"/>
      <c r="J35" s="10"/>
      <c r="K35" s="17"/>
      <c r="L35" s="11">
        <v>-1221</v>
      </c>
      <c r="N35" s="11">
        <v>-1360</v>
      </c>
      <c r="O35" s="22"/>
    </row>
    <row r="36" spans="1:15" ht="15.75">
      <c r="A36" s="8"/>
      <c r="B36" s="6"/>
      <c r="E36" s="31"/>
      <c r="F36" s="10"/>
      <c r="G36" s="10"/>
      <c r="H36" s="10"/>
      <c r="I36" s="34"/>
      <c r="J36" s="10"/>
      <c r="K36" s="17"/>
      <c r="L36" s="10"/>
      <c r="N36" s="10"/>
      <c r="O36" s="22"/>
    </row>
    <row r="37" spans="1:15" ht="15.75">
      <c r="A37" s="8"/>
      <c r="B37" s="4" t="s">
        <v>14</v>
      </c>
      <c r="C37" s="4" t="s">
        <v>14</v>
      </c>
      <c r="D37" s="12" t="s">
        <v>309</v>
      </c>
      <c r="E37" s="35"/>
      <c r="F37" s="10">
        <v>3141</v>
      </c>
      <c r="G37" s="10"/>
      <c r="H37" s="10">
        <v>3500</v>
      </c>
      <c r="I37" s="34"/>
      <c r="J37" s="10"/>
      <c r="K37" s="17"/>
      <c r="L37" s="10">
        <v>3141</v>
      </c>
      <c r="N37" s="10">
        <v>3500</v>
      </c>
      <c r="O37" s="22"/>
    </row>
    <row r="38" spans="1:15" ht="15.75">
      <c r="A38" s="8"/>
      <c r="D38" s="4" t="s">
        <v>292</v>
      </c>
      <c r="E38" s="35"/>
      <c r="F38" s="10"/>
      <c r="G38" s="10"/>
      <c r="H38" s="10"/>
      <c r="I38" s="34"/>
      <c r="J38" s="10"/>
      <c r="K38" s="17"/>
      <c r="L38" s="10"/>
      <c r="N38" s="10"/>
      <c r="O38" s="22"/>
    </row>
    <row r="39" spans="1:15" ht="15.75">
      <c r="A39" s="8"/>
      <c r="B39" s="6"/>
      <c r="E39" s="31"/>
      <c r="F39" s="10"/>
      <c r="G39" s="10"/>
      <c r="H39" s="10"/>
      <c r="I39" s="34"/>
      <c r="J39" s="10"/>
      <c r="K39" s="17"/>
      <c r="L39" s="10"/>
      <c r="N39" s="10"/>
      <c r="O39" s="22"/>
    </row>
    <row r="40" spans="1:15" ht="15.75">
      <c r="A40" s="8"/>
      <c r="B40" s="6"/>
      <c r="C40" s="4" t="s">
        <v>15</v>
      </c>
      <c r="D40" s="4" t="s">
        <v>16</v>
      </c>
      <c r="E40" s="31"/>
      <c r="F40" s="11">
        <v>0</v>
      </c>
      <c r="G40" s="10"/>
      <c r="H40" s="11">
        <v>0</v>
      </c>
      <c r="I40" s="34"/>
      <c r="J40" s="10"/>
      <c r="K40" s="17"/>
      <c r="L40" s="11">
        <v>0</v>
      </c>
      <c r="N40" s="11">
        <v>0</v>
      </c>
      <c r="O40" s="22"/>
    </row>
    <row r="41" spans="1:15" ht="15.75">
      <c r="A41" s="8"/>
      <c r="B41" s="6"/>
      <c r="E41" s="31"/>
      <c r="F41" s="10"/>
      <c r="G41" s="10"/>
      <c r="H41" s="10"/>
      <c r="I41" s="34"/>
      <c r="J41" s="10"/>
      <c r="K41" s="17"/>
      <c r="L41" s="10"/>
      <c r="N41" s="10"/>
      <c r="O41" s="22"/>
    </row>
    <row r="42" spans="1:15" ht="15.75">
      <c r="A42" s="8"/>
      <c r="B42" s="6" t="s">
        <v>17</v>
      </c>
      <c r="C42" s="12" t="s">
        <v>310</v>
      </c>
      <c r="E42" s="31"/>
      <c r="F42" s="10">
        <v>3141</v>
      </c>
      <c r="G42" s="10"/>
      <c r="H42" s="10">
        <v>3500</v>
      </c>
      <c r="I42" s="34"/>
      <c r="J42" s="10"/>
      <c r="K42" s="17"/>
      <c r="L42" s="10">
        <v>3141</v>
      </c>
      <c r="N42" s="10">
        <v>3500</v>
      </c>
      <c r="O42" s="22"/>
    </row>
    <row r="43" spans="1:15" ht="15.75">
      <c r="A43" s="8"/>
      <c r="B43" s="6"/>
      <c r="C43" s="4" t="s">
        <v>311</v>
      </c>
      <c r="E43" s="31"/>
      <c r="F43" s="10"/>
      <c r="G43" s="10"/>
      <c r="H43" s="10"/>
      <c r="I43" s="34"/>
      <c r="J43" s="10"/>
      <c r="K43" s="17"/>
      <c r="L43" s="10"/>
      <c r="N43" s="10"/>
      <c r="O43" s="22"/>
    </row>
    <row r="44" spans="1:15" ht="15.75">
      <c r="A44" s="8"/>
      <c r="B44" s="6"/>
      <c r="E44" s="31"/>
      <c r="F44" s="10"/>
      <c r="G44" s="10"/>
      <c r="H44" s="10"/>
      <c r="I44" s="34"/>
      <c r="J44" s="10"/>
      <c r="K44" s="17"/>
      <c r="L44" s="10"/>
      <c r="N44" s="10"/>
      <c r="O44" s="22"/>
    </row>
    <row r="45" spans="1:15" ht="15.75">
      <c r="A45" s="8"/>
      <c r="B45" s="6" t="s">
        <v>18</v>
      </c>
      <c r="C45" s="4" t="s">
        <v>14</v>
      </c>
      <c r="D45" s="4" t="s">
        <v>19</v>
      </c>
      <c r="E45" s="31"/>
      <c r="F45" s="10">
        <v>0</v>
      </c>
      <c r="G45" s="10"/>
      <c r="H45" s="10">
        <v>0</v>
      </c>
      <c r="I45" s="34"/>
      <c r="J45" s="10"/>
      <c r="K45" s="17"/>
      <c r="L45" s="10">
        <v>0</v>
      </c>
      <c r="N45" s="10">
        <v>0</v>
      </c>
      <c r="O45" s="22"/>
    </row>
    <row r="46" spans="1:15" ht="15.75">
      <c r="A46" s="8"/>
      <c r="B46" s="6"/>
      <c r="E46" s="31"/>
      <c r="F46" s="10"/>
      <c r="G46" s="10"/>
      <c r="H46" s="10"/>
      <c r="I46" s="34"/>
      <c r="J46" s="10"/>
      <c r="K46" s="17"/>
      <c r="L46" s="10"/>
      <c r="N46" s="10"/>
      <c r="O46" s="22"/>
    </row>
    <row r="47" spans="1:15" ht="15.75">
      <c r="A47" s="8"/>
      <c r="B47" s="6"/>
      <c r="C47" s="4" t="s">
        <v>15</v>
      </c>
      <c r="D47" s="4" t="s">
        <v>16</v>
      </c>
      <c r="E47" s="31"/>
      <c r="F47" s="10">
        <v>0</v>
      </c>
      <c r="G47" s="10"/>
      <c r="H47" s="10">
        <v>0</v>
      </c>
      <c r="I47" s="34"/>
      <c r="J47" s="10"/>
      <c r="K47" s="17"/>
      <c r="L47" s="10">
        <v>0</v>
      </c>
      <c r="N47" s="10">
        <v>0</v>
      </c>
      <c r="O47" s="22"/>
    </row>
    <row r="48" spans="1:15" ht="15.75">
      <c r="A48" s="8"/>
      <c r="B48" s="6"/>
      <c r="E48" s="31"/>
      <c r="F48" s="10"/>
      <c r="G48" s="10"/>
      <c r="H48" s="10"/>
      <c r="I48" s="34"/>
      <c r="J48" s="10"/>
      <c r="K48" s="17"/>
      <c r="L48" s="10"/>
      <c r="N48" s="10"/>
      <c r="O48" s="22"/>
    </row>
    <row r="49" spans="1:15" ht="15.75">
      <c r="A49" s="8"/>
      <c r="B49" s="6"/>
      <c r="C49" s="4" t="s">
        <v>20</v>
      </c>
      <c r="D49" s="12" t="s">
        <v>298</v>
      </c>
      <c r="E49" s="35"/>
      <c r="F49" s="10">
        <v>0</v>
      </c>
      <c r="G49" s="10"/>
      <c r="H49" s="10">
        <v>0</v>
      </c>
      <c r="I49" s="34"/>
      <c r="J49" s="10"/>
      <c r="K49" s="17"/>
      <c r="L49" s="10">
        <v>0</v>
      </c>
      <c r="N49" s="10">
        <v>0</v>
      </c>
      <c r="O49" s="22"/>
    </row>
    <row r="50" spans="1:15" ht="15.75">
      <c r="A50" s="8"/>
      <c r="B50" s="6"/>
      <c r="D50" s="4" t="s">
        <v>297</v>
      </c>
      <c r="E50" s="35"/>
      <c r="F50" s="10"/>
      <c r="G50" s="10"/>
      <c r="H50" s="10"/>
      <c r="I50" s="34"/>
      <c r="J50" s="10"/>
      <c r="K50" s="17"/>
      <c r="L50" s="10"/>
      <c r="N50" s="10"/>
      <c r="O50" s="22"/>
    </row>
    <row r="51" spans="1:15" ht="15.75">
      <c r="A51" s="8"/>
      <c r="B51" s="6"/>
      <c r="D51" s="5"/>
      <c r="E51" s="35"/>
      <c r="F51" s="11"/>
      <c r="G51" s="10"/>
      <c r="H51" s="11"/>
      <c r="I51" s="34"/>
      <c r="J51" s="10"/>
      <c r="K51" s="17"/>
      <c r="L51" s="11"/>
      <c r="N51" s="11"/>
      <c r="O51" s="22"/>
    </row>
    <row r="52" spans="1:15" ht="15.75">
      <c r="A52" s="8"/>
      <c r="B52" s="6"/>
      <c r="E52" s="31"/>
      <c r="F52" s="10"/>
      <c r="G52" s="10"/>
      <c r="H52" s="10"/>
      <c r="I52" s="34"/>
      <c r="J52" s="10"/>
      <c r="K52" s="17"/>
      <c r="L52" s="10"/>
      <c r="N52" s="10"/>
      <c r="O52" s="22"/>
    </row>
    <row r="53" spans="1:15" ht="15.75">
      <c r="A53" s="8"/>
      <c r="B53" s="6" t="s">
        <v>21</v>
      </c>
      <c r="C53" s="12" t="s">
        <v>312</v>
      </c>
      <c r="E53" s="31"/>
      <c r="F53" s="10">
        <v>3141</v>
      </c>
      <c r="G53" s="10"/>
      <c r="H53" s="10">
        <v>3500</v>
      </c>
      <c r="I53" s="34"/>
      <c r="J53" s="10"/>
      <c r="K53" s="17"/>
      <c r="L53" s="10">
        <v>3141</v>
      </c>
      <c r="N53" s="10">
        <v>3500</v>
      </c>
      <c r="O53" s="22"/>
    </row>
    <row r="54" spans="1:15" ht="16.5" thickBot="1">
      <c r="A54" s="8"/>
      <c r="B54" s="6"/>
      <c r="C54" s="12"/>
      <c r="E54" s="31"/>
      <c r="F54" s="9"/>
      <c r="G54" s="10"/>
      <c r="H54" s="9"/>
      <c r="I54" s="34"/>
      <c r="J54" s="10"/>
      <c r="K54" s="17"/>
      <c r="L54" s="9"/>
      <c r="N54" s="9"/>
      <c r="O54" s="22"/>
    </row>
    <row r="55" spans="1:15" ht="15.75">
      <c r="A55" s="8"/>
      <c r="B55" s="6"/>
      <c r="E55" s="31"/>
      <c r="F55" s="10"/>
      <c r="G55" s="10"/>
      <c r="H55" s="10"/>
      <c r="I55" s="34"/>
      <c r="J55" s="10"/>
      <c r="K55" s="17"/>
      <c r="L55" s="10"/>
      <c r="N55" s="10"/>
      <c r="O55" s="22"/>
    </row>
    <row r="56" spans="1:15" ht="15.75">
      <c r="A56" s="8">
        <v>3</v>
      </c>
      <c r="B56" s="6" t="s">
        <v>3</v>
      </c>
      <c r="C56" s="12" t="s">
        <v>287</v>
      </c>
      <c r="E56" s="31"/>
      <c r="F56" s="10"/>
      <c r="G56" s="10"/>
      <c r="H56" s="10"/>
      <c r="I56" s="34"/>
      <c r="J56" s="10"/>
      <c r="K56" s="17"/>
      <c r="L56" s="10"/>
      <c r="N56" s="10"/>
      <c r="O56" s="22"/>
    </row>
    <row r="57" spans="1:15" ht="15.75">
      <c r="A57" s="8"/>
      <c r="B57" s="6"/>
      <c r="C57" s="12" t="s">
        <v>22</v>
      </c>
      <c r="E57" s="31"/>
      <c r="F57" s="10"/>
      <c r="G57" s="10"/>
      <c r="H57" s="10"/>
      <c r="I57" s="34"/>
      <c r="J57" s="10"/>
      <c r="K57" s="17"/>
      <c r="L57" s="10"/>
      <c r="N57" s="10"/>
      <c r="O57" s="22"/>
    </row>
    <row r="58" spans="1:15" ht="15.75">
      <c r="A58" s="8"/>
      <c r="B58" s="6"/>
      <c r="C58" s="4" t="s">
        <v>23</v>
      </c>
      <c r="E58" s="31"/>
      <c r="F58" s="10"/>
      <c r="G58" s="10"/>
      <c r="H58" s="10"/>
      <c r="I58" s="34"/>
      <c r="J58" s="10"/>
      <c r="K58" s="17"/>
      <c r="L58" s="10"/>
      <c r="N58" s="10"/>
      <c r="O58" s="22"/>
    </row>
    <row r="59" spans="1:15" ht="15.75">
      <c r="A59" s="8"/>
      <c r="B59" s="6"/>
      <c r="E59" s="31"/>
      <c r="F59" s="10"/>
      <c r="G59" s="10"/>
      <c r="H59" s="10"/>
      <c r="I59" s="34"/>
      <c r="J59" s="10"/>
      <c r="K59" s="17"/>
      <c r="L59" s="10"/>
      <c r="N59" s="10"/>
      <c r="O59" s="22"/>
    </row>
    <row r="60" spans="1:15" ht="15.75">
      <c r="A60" s="8"/>
      <c r="B60" s="6"/>
      <c r="C60" s="4" t="s">
        <v>14</v>
      </c>
      <c r="D60" s="12" t="s">
        <v>24</v>
      </c>
      <c r="E60" s="35"/>
      <c r="F60" s="15">
        <v>1.551111111111111</v>
      </c>
      <c r="G60" s="15"/>
      <c r="H60" s="15">
        <v>1.7</v>
      </c>
      <c r="I60" s="36"/>
      <c r="J60" s="15"/>
      <c r="K60" s="23"/>
      <c r="L60" s="15">
        <v>1.551111111111111</v>
      </c>
      <c r="N60" s="15">
        <v>1.7</v>
      </c>
      <c r="O60" s="22"/>
    </row>
    <row r="61" spans="1:15" ht="16.5" thickBot="1">
      <c r="A61" s="8"/>
      <c r="B61" s="6"/>
      <c r="E61" s="31"/>
      <c r="F61" s="13"/>
      <c r="G61" s="15"/>
      <c r="H61" s="13"/>
      <c r="I61" s="36"/>
      <c r="J61" s="15"/>
      <c r="K61" s="23"/>
      <c r="L61" s="13"/>
      <c r="N61" s="13"/>
      <c r="O61" s="22"/>
    </row>
    <row r="62" spans="1:15" ht="15.75">
      <c r="A62" s="8"/>
      <c r="B62" s="6"/>
      <c r="E62" s="31"/>
      <c r="F62" s="15"/>
      <c r="G62" s="15"/>
      <c r="H62" s="15"/>
      <c r="I62" s="36"/>
      <c r="J62" s="15"/>
      <c r="K62" s="23"/>
      <c r="L62" s="15"/>
      <c r="N62" s="15"/>
      <c r="O62" s="22"/>
    </row>
    <row r="63" spans="1:15" ht="15.75">
      <c r="A63" s="8">
        <v>4</v>
      </c>
      <c r="B63" s="6" t="s">
        <v>3</v>
      </c>
      <c r="C63" s="4" t="s">
        <v>323</v>
      </c>
      <c r="E63" s="31"/>
      <c r="F63" s="15">
        <v>0</v>
      </c>
      <c r="G63" s="15"/>
      <c r="H63" s="15"/>
      <c r="I63" s="36"/>
      <c r="J63" s="15"/>
      <c r="K63" s="23"/>
      <c r="L63" s="15">
        <v>0</v>
      </c>
      <c r="N63" s="15"/>
      <c r="O63" s="22"/>
    </row>
    <row r="64" spans="1:15" ht="15.75">
      <c r="A64" s="8"/>
      <c r="B64" s="6"/>
      <c r="E64" s="31"/>
      <c r="F64" s="15"/>
      <c r="G64" s="15"/>
      <c r="H64" s="15"/>
      <c r="I64" s="36"/>
      <c r="J64" s="15"/>
      <c r="K64" s="23"/>
      <c r="L64" s="15"/>
      <c r="N64" s="15"/>
      <c r="O64" s="22"/>
    </row>
    <row r="65" spans="1:15" ht="15.75">
      <c r="A65" s="8"/>
      <c r="B65" s="7" t="s">
        <v>4</v>
      </c>
      <c r="C65" s="4" t="s">
        <v>324</v>
      </c>
      <c r="E65" s="31"/>
      <c r="F65" s="15">
        <v>0</v>
      </c>
      <c r="G65" s="15"/>
      <c r="H65" s="153"/>
      <c r="I65" s="36"/>
      <c r="J65" s="15"/>
      <c r="K65" s="23"/>
      <c r="L65" s="15">
        <v>0</v>
      </c>
      <c r="N65" s="153"/>
      <c r="O65" s="22"/>
    </row>
    <row r="66" spans="1:15" ht="15.75">
      <c r="A66" s="8"/>
      <c r="B66" s="6"/>
      <c r="E66" s="37"/>
      <c r="F66" s="19"/>
      <c r="G66" s="19"/>
      <c r="H66" s="19"/>
      <c r="I66" s="38"/>
      <c r="J66" s="15"/>
      <c r="K66" s="18"/>
      <c r="L66" s="19"/>
      <c r="M66" s="24"/>
      <c r="N66" s="19"/>
      <c r="O66" s="25"/>
    </row>
    <row r="67" spans="1:14" ht="15.75">
      <c r="A67" s="8"/>
      <c r="B67" s="6"/>
      <c r="F67" s="15"/>
      <c r="G67" s="15"/>
      <c r="H67" s="15"/>
      <c r="I67" s="15"/>
      <c r="J67" s="15"/>
      <c r="K67" s="15"/>
      <c r="L67" s="15"/>
      <c r="N67" s="15"/>
    </row>
    <row r="68" spans="1:22" ht="15.75">
      <c r="A68" s="8"/>
      <c r="B68" s="6"/>
      <c r="C68" s="12"/>
      <c r="F68" s="4"/>
      <c r="G68" s="10"/>
      <c r="H68" s="10"/>
      <c r="I68" s="10"/>
      <c r="J68" s="10"/>
      <c r="K68" s="10"/>
      <c r="L68" s="154" t="s">
        <v>325</v>
      </c>
      <c r="N68" s="154" t="s">
        <v>326</v>
      </c>
      <c r="Q68" s="10"/>
      <c r="R68" s="10"/>
      <c r="T68" s="10"/>
      <c r="V68" s="10"/>
    </row>
    <row r="69" spans="1:22" ht="15.75">
      <c r="A69" s="8"/>
      <c r="B69" s="6"/>
      <c r="C69" s="12"/>
      <c r="F69" s="4"/>
      <c r="G69" s="10"/>
      <c r="H69" s="10"/>
      <c r="I69" s="10"/>
      <c r="J69" s="10"/>
      <c r="K69" s="10"/>
      <c r="L69" s="155" t="s">
        <v>317</v>
      </c>
      <c r="N69" s="155" t="s">
        <v>327</v>
      </c>
      <c r="Q69" s="10"/>
      <c r="R69" s="10"/>
      <c r="T69" s="10"/>
      <c r="V69" s="10"/>
    </row>
    <row r="70" spans="1:22" ht="15.75">
      <c r="A70" s="8"/>
      <c r="B70" s="6"/>
      <c r="C70" s="12"/>
      <c r="F70" s="4"/>
      <c r="G70" s="10"/>
      <c r="H70" s="10"/>
      <c r="I70" s="10"/>
      <c r="J70" s="10"/>
      <c r="K70" s="10"/>
      <c r="L70" s="145" t="s">
        <v>233</v>
      </c>
      <c r="M70" s="156"/>
      <c r="N70" s="145" t="s">
        <v>328</v>
      </c>
      <c r="Q70" s="10"/>
      <c r="R70" s="10"/>
      <c r="T70" s="10"/>
      <c r="V70" s="10"/>
    </row>
    <row r="71" spans="1:22" ht="15.75">
      <c r="A71" s="8"/>
      <c r="B71" s="6"/>
      <c r="C71" s="12"/>
      <c r="F71" s="4"/>
      <c r="G71" s="10"/>
      <c r="H71" s="10"/>
      <c r="I71" s="10"/>
      <c r="J71" s="10"/>
      <c r="K71" s="10"/>
      <c r="L71" s="146" t="s">
        <v>2</v>
      </c>
      <c r="N71" s="146" t="s">
        <v>2</v>
      </c>
      <c r="Q71" s="10"/>
      <c r="R71" s="10"/>
      <c r="T71" s="10"/>
      <c r="V71" s="10"/>
    </row>
    <row r="72" spans="1:22" ht="15.75">
      <c r="A72" s="8"/>
      <c r="B72" s="6"/>
      <c r="C72" s="12"/>
      <c r="F72" s="4"/>
      <c r="G72" s="10"/>
      <c r="H72" s="10"/>
      <c r="I72" s="10"/>
      <c r="J72" s="10"/>
      <c r="K72" s="10"/>
      <c r="L72" s="10"/>
      <c r="N72" s="10"/>
      <c r="Q72" s="10"/>
      <c r="R72" s="10"/>
      <c r="T72" s="10"/>
      <c r="V72" s="10"/>
    </row>
    <row r="73" spans="1:22" ht="15.75">
      <c r="A73" s="8">
        <v>5</v>
      </c>
      <c r="B73" s="6"/>
      <c r="C73" s="12" t="s">
        <v>329</v>
      </c>
      <c r="D73" s="12"/>
      <c r="F73" s="4"/>
      <c r="G73" s="10"/>
      <c r="H73" s="10"/>
      <c r="I73" s="10"/>
      <c r="J73" s="15"/>
      <c r="K73" s="15"/>
      <c r="L73" s="157">
        <v>3.838</v>
      </c>
      <c r="M73" s="158"/>
      <c r="N73" s="157">
        <v>3.822</v>
      </c>
      <c r="Q73" s="14"/>
      <c r="R73" s="14"/>
      <c r="T73" s="14"/>
      <c r="V73" s="14"/>
    </row>
    <row r="74" spans="1:22" ht="6.75" customHeight="1" thickBot="1">
      <c r="A74" s="8"/>
      <c r="B74" s="6"/>
      <c r="F74" s="4"/>
      <c r="G74" s="10"/>
      <c r="H74" s="10"/>
      <c r="I74" s="10"/>
      <c r="J74" s="15"/>
      <c r="K74" s="15"/>
      <c r="L74" s="13"/>
      <c r="N74" s="13"/>
      <c r="Q74" s="15"/>
      <c r="R74" s="15"/>
      <c r="T74" s="15"/>
      <c r="V74" s="15"/>
    </row>
    <row r="75" spans="6:14" ht="15.75">
      <c r="F75" s="4"/>
      <c r="G75" s="10"/>
      <c r="H75" s="10"/>
      <c r="I75" s="10"/>
      <c r="J75" s="10"/>
      <c r="K75" s="15"/>
      <c r="L75" s="15"/>
      <c r="N75" s="15"/>
    </row>
    <row r="76" spans="6:14" ht="15.75">
      <c r="F76" s="4"/>
      <c r="G76" s="10"/>
      <c r="H76" s="10"/>
      <c r="I76" s="10"/>
      <c r="J76" s="10"/>
      <c r="K76" s="10"/>
      <c r="L76" s="10"/>
      <c r="N76" s="10"/>
    </row>
    <row r="77" spans="6:14" ht="15.75">
      <c r="F77" s="4"/>
      <c r="G77" s="10"/>
      <c r="H77" s="10"/>
      <c r="I77" s="10"/>
      <c r="J77" s="10"/>
      <c r="K77" s="10"/>
      <c r="L77" s="10"/>
      <c r="N77" s="10"/>
    </row>
    <row r="78" spans="6:14" ht="15.75">
      <c r="F78" s="4"/>
      <c r="G78" s="10"/>
      <c r="H78" s="10"/>
      <c r="I78" s="10"/>
      <c r="J78" s="10"/>
      <c r="K78" s="10"/>
      <c r="L78" s="10"/>
      <c r="N78" s="10"/>
    </row>
    <row r="79" spans="6:14" ht="15.75">
      <c r="F79" s="4"/>
      <c r="G79" s="10"/>
      <c r="H79" s="10"/>
      <c r="I79" s="10"/>
      <c r="J79" s="10"/>
      <c r="K79" s="10"/>
      <c r="L79" s="10"/>
      <c r="N79" s="10"/>
    </row>
    <row r="80" spans="7:14" ht="15.75">
      <c r="G80" s="10"/>
      <c r="H80" s="10"/>
      <c r="I80" s="10"/>
      <c r="J80" s="10"/>
      <c r="K80" s="10"/>
      <c r="L80" s="10"/>
      <c r="N80" s="10"/>
    </row>
    <row r="81" spans="7:14" ht="15.75">
      <c r="G81" s="10"/>
      <c r="H81" s="10"/>
      <c r="I81" s="10"/>
      <c r="J81" s="10"/>
      <c r="K81" s="10"/>
      <c r="L81" s="10"/>
      <c r="N81" s="10"/>
    </row>
    <row r="82" spans="6:14" ht="15.75">
      <c r="F82" s="10"/>
      <c r="G82" s="10"/>
      <c r="H82" s="10"/>
      <c r="I82" s="10"/>
      <c r="J82" s="10"/>
      <c r="K82" s="10"/>
      <c r="L82" s="10"/>
      <c r="N82" s="10"/>
    </row>
    <row r="83" spans="6:14" ht="15.75">
      <c r="F83" s="10"/>
      <c r="G83" s="10"/>
      <c r="H83" s="10"/>
      <c r="I83" s="10"/>
      <c r="J83" s="10"/>
      <c r="K83" s="10"/>
      <c r="L83" s="10"/>
      <c r="N83" s="10"/>
    </row>
    <row r="84" spans="6:14" ht="12" customHeight="1">
      <c r="F84" s="10"/>
      <c r="G84" s="10"/>
      <c r="H84" s="10"/>
      <c r="I84" s="10"/>
      <c r="J84" s="10"/>
      <c r="K84" s="10"/>
      <c r="L84" s="10"/>
      <c r="N84" s="10"/>
    </row>
    <row r="85" spans="6:14" ht="12" customHeight="1">
      <c r="F85" s="10"/>
      <c r="G85" s="10"/>
      <c r="H85" s="10"/>
      <c r="I85" s="10"/>
      <c r="J85" s="10"/>
      <c r="K85" s="10"/>
      <c r="L85" s="10"/>
      <c r="N85" s="10"/>
    </row>
    <row r="86" spans="6:14" ht="12" customHeight="1">
      <c r="F86" s="10"/>
      <c r="G86" s="10"/>
      <c r="H86" s="10"/>
      <c r="I86" s="10"/>
      <c r="J86" s="10"/>
      <c r="K86" s="10"/>
      <c r="L86" s="10"/>
      <c r="N86" s="10"/>
    </row>
    <row r="87" spans="6:14" ht="12" customHeight="1">
      <c r="F87" s="10"/>
      <c r="G87" s="10"/>
      <c r="H87" s="10"/>
      <c r="I87" s="10"/>
      <c r="J87" s="10"/>
      <c r="K87" s="10"/>
      <c r="L87" s="10"/>
      <c r="N87" s="10"/>
    </row>
    <row r="88" spans="6:14" ht="12" customHeight="1">
      <c r="F88" s="10"/>
      <c r="G88" s="10"/>
      <c r="H88" s="10"/>
      <c r="I88" s="10"/>
      <c r="J88" s="10"/>
      <c r="K88" s="10"/>
      <c r="L88" s="10"/>
      <c r="N88" s="10"/>
    </row>
    <row r="89" spans="6:14" ht="12" customHeight="1">
      <c r="F89" s="10"/>
      <c r="G89" s="10"/>
      <c r="H89" s="10"/>
      <c r="I89" s="10"/>
      <c r="J89" s="10"/>
      <c r="K89" s="10"/>
      <c r="L89" s="10"/>
      <c r="N89" s="10"/>
    </row>
    <row r="90" spans="6:14" ht="12" customHeight="1">
      <c r="F90" s="10"/>
      <c r="G90" s="10"/>
      <c r="H90" s="10"/>
      <c r="I90" s="10"/>
      <c r="J90" s="10"/>
      <c r="K90" s="10"/>
      <c r="L90" s="10"/>
      <c r="N90" s="10"/>
    </row>
    <row r="91" spans="6:14" ht="12" customHeight="1">
      <c r="F91" s="10"/>
      <c r="G91" s="10"/>
      <c r="H91" s="10"/>
      <c r="I91" s="10"/>
      <c r="J91" s="10"/>
      <c r="K91" s="10"/>
      <c r="L91" s="10"/>
      <c r="N91" s="10"/>
    </row>
  </sheetData>
  <printOptions/>
  <pageMargins left="0.3937007874015748" right="0.3937007874015748" top="0.6692913385826772" bottom="0.3937007874015748" header="0.5118110236220472" footer="0.5118110236220472"/>
  <pageSetup fitToHeight="1" fitToWidth="1"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tabSelected="1" zoomScale="75" zoomScaleNormal="75" workbookViewId="0" topLeftCell="F1">
      <selection activeCell="H7" sqref="H7"/>
    </sheetView>
  </sheetViews>
  <sheetFormatPr defaultColWidth="9.140625" defaultRowHeight="14.25" customHeight="1"/>
  <cols>
    <col min="1" max="1" width="1.1484375" style="109" customWidth="1"/>
    <col min="2" max="2" width="4.7109375" style="8" customWidth="1"/>
    <col min="3" max="5" width="2.7109375" style="4" customWidth="1"/>
    <col min="6" max="7" width="13.00390625" style="41" customWidth="1"/>
    <col min="8" max="8" width="33.00390625" style="41" customWidth="1"/>
    <col min="9" max="9" width="20.8515625" style="41" customWidth="1"/>
    <col min="10" max="11" width="0.85546875" style="41" customWidth="1"/>
    <col min="12" max="12" width="20.8515625" style="41" customWidth="1"/>
    <col min="13" max="13" width="1.1484375" style="109" customWidth="1"/>
    <col min="14" max="16384" width="9.140625" style="109" customWidth="1"/>
  </cols>
  <sheetData>
    <row r="1" spans="2:12" ht="21">
      <c r="B1" s="20" t="s">
        <v>26</v>
      </c>
      <c r="C1" s="2"/>
      <c r="D1" s="2"/>
      <c r="E1" s="2"/>
      <c r="F1" s="2"/>
      <c r="G1" s="2"/>
      <c r="H1" s="2"/>
      <c r="I1" s="2"/>
      <c r="J1" s="2"/>
      <c r="K1" s="2"/>
      <c r="L1" s="2"/>
    </row>
    <row r="2" spans="2:12" ht="21">
      <c r="B2" s="20" t="s">
        <v>330</v>
      </c>
      <c r="C2" s="2"/>
      <c r="D2" s="2"/>
      <c r="E2" s="2"/>
      <c r="F2" s="2"/>
      <c r="G2" s="2"/>
      <c r="H2" s="2"/>
      <c r="I2" s="2"/>
      <c r="J2" s="2"/>
      <c r="K2" s="2"/>
      <c r="L2" s="2"/>
    </row>
    <row r="3" spans="2:12" ht="21">
      <c r="B3" s="20"/>
      <c r="C3" s="2"/>
      <c r="D3" s="2"/>
      <c r="E3" s="2"/>
      <c r="F3" s="2"/>
      <c r="G3" s="2"/>
      <c r="H3" s="2"/>
      <c r="I3" s="2"/>
      <c r="J3" s="2"/>
      <c r="K3" s="2"/>
      <c r="L3" s="2"/>
    </row>
    <row r="4" spans="2:12" ht="15.75">
      <c r="B4" s="43"/>
      <c r="H4" s="6"/>
      <c r="I4" s="110" t="s">
        <v>315</v>
      </c>
      <c r="J4" s="111"/>
      <c r="K4" s="110"/>
      <c r="L4" s="111" t="s">
        <v>316</v>
      </c>
    </row>
    <row r="5" spans="2:12" ht="15.75">
      <c r="B5" s="43"/>
      <c r="H5" s="6"/>
      <c r="I5" s="112" t="s">
        <v>229</v>
      </c>
      <c r="J5" s="113"/>
      <c r="K5" s="112"/>
      <c r="L5" s="113" t="s">
        <v>230</v>
      </c>
    </row>
    <row r="6" spans="2:12" ht="15.75">
      <c r="B6" s="4"/>
      <c r="C6" s="43"/>
      <c r="H6" s="6"/>
      <c r="I6" s="112" t="s">
        <v>231</v>
      </c>
      <c r="J6" s="113"/>
      <c r="K6" s="112"/>
      <c r="L6" s="113" t="s">
        <v>232</v>
      </c>
    </row>
    <row r="7" spans="8:12" ht="15.75">
      <c r="H7" s="7"/>
      <c r="I7" s="112" t="s">
        <v>233</v>
      </c>
      <c r="J7" s="113"/>
      <c r="K7" s="112"/>
      <c r="L7" s="113" t="s">
        <v>234</v>
      </c>
    </row>
    <row r="8" spans="8:12" ht="15.75">
      <c r="H8" s="7"/>
      <c r="I8" s="112"/>
      <c r="J8" s="113"/>
      <c r="K8" s="112"/>
      <c r="L8" s="113" t="s">
        <v>235</v>
      </c>
    </row>
    <row r="9" spans="8:12" ht="12.75" customHeight="1">
      <c r="H9" s="7"/>
      <c r="I9" s="149" t="s">
        <v>333</v>
      </c>
      <c r="J9" s="148"/>
      <c r="K9" s="149"/>
      <c r="L9" s="152" t="s">
        <v>335</v>
      </c>
    </row>
    <row r="10" spans="8:12" ht="15.75" customHeight="1">
      <c r="H10" s="6"/>
      <c r="I10" s="150" t="s">
        <v>2</v>
      </c>
      <c r="J10" s="39"/>
      <c r="K10" s="114"/>
      <c r="L10" s="151" t="s">
        <v>2</v>
      </c>
    </row>
    <row r="11" spans="8:12" ht="13.5" customHeight="1">
      <c r="H11" s="6"/>
      <c r="I11" s="6"/>
      <c r="J11" s="6"/>
      <c r="K11" s="6"/>
      <c r="L11" s="6"/>
    </row>
    <row r="12" spans="2:12" ht="13.5" customHeight="1">
      <c r="B12" s="46">
        <v>1</v>
      </c>
      <c r="C12" s="43" t="s">
        <v>276</v>
      </c>
      <c r="I12" s="44">
        <v>0</v>
      </c>
      <c r="J12" s="44"/>
      <c r="K12" s="44"/>
      <c r="L12" s="44">
        <v>0</v>
      </c>
    </row>
    <row r="13" spans="9:12" ht="13.5" customHeight="1">
      <c r="I13" s="44"/>
      <c r="J13" s="44"/>
      <c r="K13" s="44"/>
      <c r="L13" s="44"/>
    </row>
    <row r="14" spans="2:12" ht="13.5" customHeight="1">
      <c r="B14" s="46">
        <v>2</v>
      </c>
      <c r="C14" s="43" t="s">
        <v>288</v>
      </c>
      <c r="I14" s="44">
        <v>0</v>
      </c>
      <c r="J14" s="44"/>
      <c r="K14" s="44"/>
      <c r="L14" s="44">
        <v>0</v>
      </c>
    </row>
    <row r="15" spans="9:12" ht="13.5" customHeight="1">
      <c r="I15" s="44"/>
      <c r="J15" s="44"/>
      <c r="K15" s="44"/>
      <c r="L15" s="44"/>
    </row>
    <row r="16" spans="2:12" ht="13.5" customHeight="1">
      <c r="B16" s="46">
        <v>3</v>
      </c>
      <c r="C16" s="43" t="s">
        <v>236</v>
      </c>
      <c r="I16" s="44">
        <v>0</v>
      </c>
      <c r="J16" s="44"/>
      <c r="K16" s="44"/>
      <c r="L16" s="44">
        <v>0</v>
      </c>
    </row>
    <row r="17" spans="9:12" ht="13.5" customHeight="1">
      <c r="I17" s="44"/>
      <c r="J17" s="44"/>
      <c r="K17" s="44"/>
      <c r="L17" s="44"/>
    </row>
    <row r="18" spans="2:12" ht="13.5" customHeight="1">
      <c r="B18" s="46">
        <v>4</v>
      </c>
      <c r="C18" s="43" t="s">
        <v>289</v>
      </c>
      <c r="I18" s="44">
        <v>7838</v>
      </c>
      <c r="J18" s="44"/>
      <c r="K18" s="44"/>
      <c r="L18" s="44">
        <v>4150</v>
      </c>
    </row>
    <row r="19" spans="2:12" ht="13.5" customHeight="1">
      <c r="B19" s="46"/>
      <c r="C19" s="43"/>
      <c r="I19" s="44"/>
      <c r="J19" s="44"/>
      <c r="K19" s="44"/>
      <c r="L19" s="44"/>
    </row>
    <row r="20" spans="2:12" ht="13.5" customHeight="1">
      <c r="B20" s="46">
        <v>5</v>
      </c>
      <c r="C20" s="43" t="s">
        <v>290</v>
      </c>
      <c r="I20" s="44">
        <v>0</v>
      </c>
      <c r="J20" s="44"/>
      <c r="K20" s="44"/>
      <c r="L20" s="44">
        <v>0</v>
      </c>
    </row>
    <row r="21" spans="9:12" ht="13.5" customHeight="1">
      <c r="I21" s="44"/>
      <c r="J21" s="44"/>
      <c r="K21" s="44"/>
      <c r="L21" s="44"/>
    </row>
    <row r="22" spans="2:12" ht="13.5" customHeight="1">
      <c r="B22" s="46">
        <v>6</v>
      </c>
      <c r="C22" s="43" t="s">
        <v>237</v>
      </c>
      <c r="I22" s="44">
        <v>0</v>
      </c>
      <c r="J22" s="44"/>
      <c r="K22" s="44"/>
      <c r="L22" s="44">
        <v>0</v>
      </c>
    </row>
    <row r="23" spans="9:12" ht="13.5" customHeight="1">
      <c r="I23" s="44"/>
      <c r="J23" s="44"/>
      <c r="K23" s="44"/>
      <c r="L23" s="44"/>
    </row>
    <row r="24" spans="2:12" ht="13.5" customHeight="1">
      <c r="B24" s="46">
        <v>7</v>
      </c>
      <c r="C24" s="43" t="s">
        <v>291</v>
      </c>
      <c r="I24" s="44">
        <v>0</v>
      </c>
      <c r="J24" s="44"/>
      <c r="K24" s="44"/>
      <c r="L24" s="44">
        <v>0</v>
      </c>
    </row>
    <row r="25" spans="2:12" ht="13.5" customHeight="1">
      <c r="B25" s="46"/>
      <c r="C25" s="43"/>
      <c r="I25" s="44"/>
      <c r="J25" s="44"/>
      <c r="K25" s="44"/>
      <c r="L25" s="44"/>
    </row>
    <row r="26" spans="2:12" ht="13.5" customHeight="1">
      <c r="B26" s="46">
        <v>8</v>
      </c>
      <c r="C26" s="43" t="s">
        <v>238</v>
      </c>
      <c r="I26" s="44"/>
      <c r="J26" s="44"/>
      <c r="K26" s="44"/>
      <c r="L26" s="44"/>
    </row>
    <row r="27" spans="4:12" ht="13.5" customHeight="1">
      <c r="D27" s="4" t="s">
        <v>277</v>
      </c>
      <c r="I27" s="44">
        <v>0</v>
      </c>
      <c r="J27" s="44"/>
      <c r="K27" s="44"/>
      <c r="L27" s="44">
        <v>0</v>
      </c>
    </row>
    <row r="28" spans="4:12" ht="13.5" customHeight="1">
      <c r="D28" s="4" t="s">
        <v>281</v>
      </c>
      <c r="I28" s="44">
        <v>0</v>
      </c>
      <c r="J28" s="44"/>
      <c r="K28" s="44"/>
      <c r="L28" s="44">
        <v>0</v>
      </c>
    </row>
    <row r="29" spans="4:12" ht="13.5" customHeight="1">
      <c r="D29" s="4" t="s">
        <v>280</v>
      </c>
      <c r="I29" s="44">
        <v>30</v>
      </c>
      <c r="J29" s="44"/>
      <c r="K29" s="44"/>
      <c r="L29" s="44">
        <v>1143</v>
      </c>
    </row>
    <row r="30" spans="4:12" ht="13.5" customHeight="1">
      <c r="D30" s="12" t="s">
        <v>314</v>
      </c>
      <c r="I30" s="44">
        <v>775760</v>
      </c>
      <c r="J30" s="44"/>
      <c r="K30" s="44"/>
      <c r="L30" s="44">
        <v>762900</v>
      </c>
    </row>
    <row r="31" spans="4:12" ht="13.5" customHeight="1">
      <c r="D31" s="4" t="s">
        <v>299</v>
      </c>
      <c r="I31" s="44">
        <v>1355</v>
      </c>
      <c r="J31" s="44"/>
      <c r="K31" s="44"/>
      <c r="L31" s="44">
        <v>10465</v>
      </c>
    </row>
    <row r="32" spans="9:12" ht="3.75" customHeight="1">
      <c r="I32" s="44"/>
      <c r="J32" s="44"/>
      <c r="K32" s="44"/>
      <c r="L32" s="44"/>
    </row>
    <row r="33" spans="2:12" s="115" customFormat="1" ht="24" customHeight="1">
      <c r="B33" s="116"/>
      <c r="C33" s="117"/>
      <c r="D33" s="117"/>
      <c r="E33" s="117"/>
      <c r="F33" s="118"/>
      <c r="G33" s="118"/>
      <c r="H33" s="118"/>
      <c r="I33" s="119">
        <v>777145</v>
      </c>
      <c r="J33" s="120"/>
      <c r="K33" s="120"/>
      <c r="L33" s="119">
        <v>774508</v>
      </c>
    </row>
    <row r="34" spans="9:12" ht="4.5" customHeight="1">
      <c r="I34" s="44"/>
      <c r="J34" s="44"/>
      <c r="K34" s="44"/>
      <c r="L34" s="44"/>
    </row>
    <row r="35" spans="9:12" ht="13.5" customHeight="1">
      <c r="I35" s="44"/>
      <c r="J35" s="44"/>
      <c r="K35" s="44"/>
      <c r="L35" s="44"/>
    </row>
    <row r="36" spans="2:12" ht="13.5" customHeight="1">
      <c r="B36" s="46">
        <v>9</v>
      </c>
      <c r="C36" s="43" t="s">
        <v>239</v>
      </c>
      <c r="I36" s="44"/>
      <c r="J36" s="44"/>
      <c r="K36" s="44"/>
      <c r="L36" s="44"/>
    </row>
    <row r="37" spans="4:12" ht="13.5" customHeight="1">
      <c r="D37" s="4" t="s">
        <v>279</v>
      </c>
      <c r="I37" s="44">
        <v>0</v>
      </c>
      <c r="J37" s="44"/>
      <c r="K37" s="44"/>
      <c r="L37" s="44">
        <v>0</v>
      </c>
    </row>
    <row r="38" spans="4:12" ht="13.5" customHeight="1">
      <c r="D38" s="4" t="s">
        <v>278</v>
      </c>
      <c r="I38" s="44">
        <v>7041</v>
      </c>
      <c r="J38" s="44"/>
      <c r="K38" s="44"/>
      <c r="L38" s="44">
        <v>3373</v>
      </c>
    </row>
    <row r="39" spans="4:12" ht="13.5" customHeight="1">
      <c r="D39" s="4" t="s">
        <v>300</v>
      </c>
      <c r="I39" s="44">
        <v>0</v>
      </c>
      <c r="J39" s="44"/>
      <c r="K39" s="44"/>
      <c r="L39" s="44"/>
    </row>
    <row r="40" spans="4:12" ht="13.5" customHeight="1">
      <c r="D40" s="4" t="s">
        <v>240</v>
      </c>
      <c r="I40" s="44">
        <v>746</v>
      </c>
      <c r="J40" s="44"/>
      <c r="K40" s="44"/>
      <c r="L40" s="44">
        <v>1230</v>
      </c>
    </row>
    <row r="41" spans="4:12" ht="13.5" customHeight="1">
      <c r="D41" s="4" t="s">
        <v>301</v>
      </c>
      <c r="I41" s="44">
        <v>0</v>
      </c>
      <c r="J41" s="44"/>
      <c r="K41" s="44"/>
      <c r="L41" s="44">
        <v>0</v>
      </c>
    </row>
    <row r="42" spans="9:12" ht="3.75" customHeight="1">
      <c r="I42" s="44"/>
      <c r="J42" s="44"/>
      <c r="K42" s="44"/>
      <c r="L42" s="44"/>
    </row>
    <row r="43" spans="2:12" s="115" customFormat="1" ht="24" customHeight="1">
      <c r="B43" s="116"/>
      <c r="C43" s="117"/>
      <c r="D43" s="117"/>
      <c r="E43" s="117"/>
      <c r="F43" s="118"/>
      <c r="G43" s="118"/>
      <c r="H43" s="118"/>
      <c r="I43" s="119">
        <v>7787</v>
      </c>
      <c r="J43" s="120"/>
      <c r="K43" s="120"/>
      <c r="L43" s="119">
        <v>4603</v>
      </c>
    </row>
    <row r="44" spans="9:12" ht="4.5" customHeight="1">
      <c r="I44" s="44"/>
      <c r="J44" s="44"/>
      <c r="K44" s="44"/>
      <c r="L44" s="44"/>
    </row>
    <row r="45" spans="9:12" ht="14.25" customHeight="1">
      <c r="I45" s="44"/>
      <c r="J45" s="44"/>
      <c r="K45" s="44"/>
      <c r="L45" s="44"/>
    </row>
    <row r="46" spans="2:12" s="121" customFormat="1" ht="13.5" customHeight="1">
      <c r="B46" s="46">
        <v>10</v>
      </c>
      <c r="C46" s="43" t="s">
        <v>241</v>
      </c>
      <c r="D46" s="4"/>
      <c r="E46" s="4"/>
      <c r="F46" s="41"/>
      <c r="G46" s="41"/>
      <c r="H46" s="41"/>
      <c r="I46" s="122">
        <v>769358</v>
      </c>
      <c r="J46" s="122"/>
      <c r="K46" s="122"/>
      <c r="L46" s="122">
        <v>769905</v>
      </c>
    </row>
    <row r="47" spans="9:12" ht="13.5" customHeight="1">
      <c r="I47" s="44"/>
      <c r="J47" s="44"/>
      <c r="K47" s="44"/>
      <c r="L47" s="44"/>
    </row>
    <row r="48" spans="2:12" s="115" customFormat="1" ht="24" customHeight="1" thickBot="1">
      <c r="B48" s="116"/>
      <c r="C48" s="117"/>
      <c r="D48" s="117"/>
      <c r="E48" s="117"/>
      <c r="F48" s="118"/>
      <c r="G48" s="118"/>
      <c r="H48" s="118"/>
      <c r="I48" s="123">
        <v>777196</v>
      </c>
      <c r="J48" s="120"/>
      <c r="K48" s="120"/>
      <c r="L48" s="123">
        <v>774055</v>
      </c>
    </row>
    <row r="49" spans="9:12" ht="4.5" customHeight="1">
      <c r="I49" s="44"/>
      <c r="J49" s="44"/>
      <c r="K49" s="44"/>
      <c r="L49" s="44"/>
    </row>
    <row r="50" spans="2:12" ht="13.5" customHeight="1">
      <c r="B50" s="46">
        <v>11</v>
      </c>
      <c r="C50" s="43" t="s">
        <v>302</v>
      </c>
      <c r="I50" s="44"/>
      <c r="J50" s="44"/>
      <c r="K50" s="44"/>
      <c r="L50" s="44"/>
    </row>
    <row r="51" spans="4:12" ht="13.5" customHeight="1">
      <c r="D51" s="4" t="s">
        <v>108</v>
      </c>
      <c r="I51" s="44">
        <v>157950</v>
      </c>
      <c r="J51" s="44"/>
      <c r="K51" s="44"/>
      <c r="L51" s="44">
        <v>157950</v>
      </c>
    </row>
    <row r="52" spans="4:12" ht="13.5" customHeight="1">
      <c r="D52" s="4" t="s">
        <v>242</v>
      </c>
      <c r="I52" s="44">
        <v>0</v>
      </c>
      <c r="J52" s="44"/>
      <c r="K52" s="44"/>
      <c r="L52" s="44">
        <v>0</v>
      </c>
    </row>
    <row r="53" spans="4:12" ht="13.5" customHeight="1">
      <c r="D53" s="12" t="s">
        <v>223</v>
      </c>
      <c r="E53" s="4" t="s">
        <v>303</v>
      </c>
      <c r="I53" s="44">
        <v>0</v>
      </c>
      <c r="J53" s="44"/>
      <c r="K53" s="44"/>
      <c r="L53" s="44">
        <v>0</v>
      </c>
    </row>
    <row r="54" spans="4:12" ht="13.5" customHeight="1">
      <c r="D54" s="12" t="s">
        <v>223</v>
      </c>
      <c r="E54" s="4" t="s">
        <v>304</v>
      </c>
      <c r="I54" s="44">
        <v>0</v>
      </c>
      <c r="J54" s="44"/>
      <c r="K54" s="44"/>
      <c r="L54" s="44">
        <v>0</v>
      </c>
    </row>
    <row r="55" spans="4:12" ht="13.5" customHeight="1">
      <c r="D55" s="12" t="s">
        <v>223</v>
      </c>
      <c r="E55" s="4" t="s">
        <v>305</v>
      </c>
      <c r="I55" s="44">
        <v>15899</v>
      </c>
      <c r="J55" s="44"/>
      <c r="K55" s="44"/>
      <c r="L55" s="44">
        <v>15899</v>
      </c>
    </row>
    <row r="56" spans="4:12" ht="13.5" customHeight="1">
      <c r="D56" s="12" t="s">
        <v>223</v>
      </c>
      <c r="E56" s="4" t="s">
        <v>306</v>
      </c>
      <c r="I56" s="44">
        <v>0</v>
      </c>
      <c r="J56" s="44"/>
      <c r="K56" s="44"/>
      <c r="L56" s="44">
        <v>0</v>
      </c>
    </row>
    <row r="57" spans="4:12" ht="13.5" customHeight="1">
      <c r="D57" s="12" t="s">
        <v>223</v>
      </c>
      <c r="E57" s="4" t="s">
        <v>307</v>
      </c>
      <c r="I57" s="44">
        <v>603347</v>
      </c>
      <c r="J57" s="44"/>
      <c r="K57" s="44"/>
      <c r="L57" s="44">
        <v>600206</v>
      </c>
    </row>
    <row r="58" spans="9:12" ht="13.5" customHeight="1">
      <c r="I58" s="44"/>
      <c r="J58" s="44"/>
      <c r="K58" s="44"/>
      <c r="L58" s="44"/>
    </row>
    <row r="59" spans="2:12" ht="13.5" customHeight="1">
      <c r="B59" s="46">
        <v>12</v>
      </c>
      <c r="C59" s="43" t="s">
        <v>313</v>
      </c>
      <c r="I59" s="44">
        <v>0</v>
      </c>
      <c r="J59" s="44"/>
      <c r="K59" s="44"/>
      <c r="L59" s="44">
        <v>0</v>
      </c>
    </row>
    <row r="60" spans="9:12" ht="13.5" customHeight="1">
      <c r="I60" s="44"/>
      <c r="J60" s="44"/>
      <c r="K60" s="44"/>
      <c r="L60" s="44"/>
    </row>
    <row r="61" spans="2:12" ht="13.5" customHeight="1">
      <c r="B61" s="46">
        <v>13</v>
      </c>
      <c r="C61" s="43" t="s">
        <v>243</v>
      </c>
      <c r="I61" s="44">
        <v>0</v>
      </c>
      <c r="J61" s="44"/>
      <c r="K61" s="44"/>
      <c r="L61" s="44">
        <v>0</v>
      </c>
    </row>
    <row r="62" spans="9:12" ht="13.5" customHeight="1">
      <c r="I62" s="44"/>
      <c r="J62" s="44"/>
      <c r="K62" s="44"/>
      <c r="L62" s="44"/>
    </row>
    <row r="63" spans="2:12" ht="13.5" customHeight="1">
      <c r="B63" s="46">
        <v>14</v>
      </c>
      <c r="C63" s="43" t="s">
        <v>244</v>
      </c>
      <c r="I63" s="44">
        <v>0</v>
      </c>
      <c r="J63" s="44"/>
      <c r="K63" s="44"/>
      <c r="L63" s="44">
        <v>0</v>
      </c>
    </row>
    <row r="64" spans="2:12" ht="13.5" customHeight="1">
      <c r="B64" s="46"/>
      <c r="C64" s="43"/>
      <c r="I64" s="44"/>
      <c r="J64" s="44"/>
      <c r="K64" s="44"/>
      <c r="L64" s="44"/>
    </row>
    <row r="65" spans="2:12" ht="13.5" customHeight="1">
      <c r="B65" s="46">
        <v>15</v>
      </c>
      <c r="C65" s="43" t="s">
        <v>308</v>
      </c>
      <c r="I65" s="44">
        <v>0</v>
      </c>
      <c r="J65" s="44"/>
      <c r="K65" s="44"/>
      <c r="L65" s="44">
        <v>0</v>
      </c>
    </row>
    <row r="66" spans="9:12" ht="13.5" customHeight="1">
      <c r="I66" s="44"/>
      <c r="J66" s="44"/>
      <c r="K66" s="44"/>
      <c r="L66" s="44"/>
    </row>
    <row r="67" spans="2:12" s="115" customFormat="1" ht="24" customHeight="1" thickBot="1">
      <c r="B67" s="116"/>
      <c r="C67" s="117"/>
      <c r="D67" s="117"/>
      <c r="E67" s="117"/>
      <c r="F67" s="118"/>
      <c r="G67" s="118"/>
      <c r="H67" s="118"/>
      <c r="I67" s="123">
        <v>777196</v>
      </c>
      <c r="J67" s="120"/>
      <c r="K67" s="120"/>
      <c r="L67" s="123">
        <v>774055</v>
      </c>
    </row>
    <row r="68" spans="9:12" ht="15" customHeight="1">
      <c r="I68" s="44"/>
      <c r="J68" s="44"/>
      <c r="K68" s="44"/>
      <c r="L68" s="44"/>
    </row>
    <row r="69" spans="2:13" ht="13.5" customHeight="1">
      <c r="B69" s="6"/>
      <c r="F69" s="15"/>
      <c r="G69" s="15"/>
      <c r="H69" s="15"/>
      <c r="I69" s="15"/>
      <c r="J69" s="5"/>
      <c r="L69" s="15"/>
      <c r="M69" s="15"/>
    </row>
    <row r="70" spans="2:13" ht="13.5" customHeight="1" thickBot="1">
      <c r="B70" s="46">
        <v>16</v>
      </c>
      <c r="C70" s="43" t="s">
        <v>25</v>
      </c>
      <c r="F70" s="5"/>
      <c r="G70" s="5"/>
      <c r="H70" s="5"/>
      <c r="I70" s="45">
        <v>3.838</v>
      </c>
      <c r="L70" s="45">
        <v>3.822</v>
      </c>
      <c r="M70" s="5"/>
    </row>
    <row r="71" spans="2:13" ht="13.5" customHeight="1" thickTop="1">
      <c r="B71" s="4"/>
      <c r="E71" s="41"/>
      <c r="F71" s="5"/>
      <c r="G71" s="5"/>
      <c r="H71" s="5"/>
      <c r="J71" s="44"/>
      <c r="L71" s="44"/>
      <c r="M71" s="44"/>
    </row>
    <row r="72" ht="13.5" customHeight="1">
      <c r="A72" s="43"/>
    </row>
    <row r="73" spans="1:2" ht="14.25" customHeight="1">
      <c r="A73" s="4"/>
      <c r="B73" s="4"/>
    </row>
    <row r="74" ht="14.25" customHeight="1">
      <c r="A74" s="12"/>
    </row>
    <row r="75" spans="9:12" ht="14.25" customHeight="1">
      <c r="I75" s="42"/>
      <c r="L75" s="42"/>
    </row>
  </sheetData>
  <printOptions/>
  <pageMargins left="0.5905511811023623" right="0.5905511811023623" top="0.7874015748031497" bottom="0.5905511811023623" header="0.5118110236220472" footer="0.5118110236220472"/>
  <pageSetup fitToHeight="1" fitToWidth="1" horizontalDpi="300" verticalDpi="300" orientation="portrait" paperSize="9" scale="73" r:id="rId1"/>
</worksheet>
</file>

<file path=xl/worksheets/sheet4.xml><?xml version="1.0" encoding="utf-8"?>
<worksheet xmlns="http://schemas.openxmlformats.org/spreadsheetml/2006/main" xmlns:r="http://schemas.openxmlformats.org/officeDocument/2006/relationships">
  <dimension ref="B1:E29"/>
  <sheetViews>
    <sheetView showGridLines="0" zoomScale="75" zoomScaleNormal="75" workbookViewId="0" topLeftCell="A2">
      <selection activeCell="E11" sqref="E11"/>
    </sheetView>
  </sheetViews>
  <sheetFormatPr defaultColWidth="9.140625" defaultRowHeight="12.75" outlineLevelCol="1"/>
  <cols>
    <col min="1" max="1" width="8.8515625" style="47" customWidth="1"/>
    <col min="2" max="2" width="46.28125" style="47" bestFit="1" customWidth="1"/>
    <col min="3" max="3" width="8.8515625" style="47" customWidth="1" outlineLevel="1"/>
    <col min="4" max="4" width="12.00390625" style="53" customWidth="1" outlineLevel="1"/>
    <col min="5" max="5" width="11.7109375" style="53" bestFit="1" customWidth="1"/>
    <col min="6" max="16384" width="8.8515625" style="47" customWidth="1"/>
  </cols>
  <sheetData>
    <row r="1" ht="15.75">
      <c r="B1" s="127" t="s">
        <v>247</v>
      </c>
    </row>
    <row r="3" ht="47.25">
      <c r="E3" s="129" t="s">
        <v>248</v>
      </c>
    </row>
    <row r="4" ht="15.75">
      <c r="D4" s="124">
        <v>6</v>
      </c>
    </row>
    <row r="5" spans="2:5" ht="15.75">
      <c r="B5" s="48" t="s">
        <v>27</v>
      </c>
      <c r="E5" s="53">
        <v>0</v>
      </c>
    </row>
    <row r="7" spans="2:5" ht="15.75">
      <c r="B7" s="49" t="s">
        <v>32</v>
      </c>
      <c r="D7" s="53">
        <f>-VLOOKUP(B7,'MTC 8'!$D:$I,PL!$D$4,0)</f>
        <v>14739381.8</v>
      </c>
      <c r="E7" s="53">
        <f>D7/1000</f>
        <v>14739.381800000001</v>
      </c>
    </row>
    <row r="8" spans="2:5" ht="15.75">
      <c r="B8" s="48" t="s">
        <v>28</v>
      </c>
      <c r="D8" s="53">
        <f>SUM(D5:D7)</f>
        <v>14739381.8</v>
      </c>
      <c r="E8" s="125">
        <f>D8/1000</f>
        <v>14739.381800000001</v>
      </c>
    </row>
    <row r="9" ht="15.75">
      <c r="B9" s="48"/>
    </row>
    <row r="10" ht="15.75">
      <c r="B10" s="48" t="s">
        <v>29</v>
      </c>
    </row>
    <row r="11" spans="2:5" ht="15.75">
      <c r="B11" s="49" t="s">
        <v>30</v>
      </c>
      <c r="D11" s="53">
        <f>-VLOOKUP(B11,'MTC 8'!$D:$I,PL!$D$4,0)</f>
        <v>-3312142.1</v>
      </c>
      <c r="E11" s="53">
        <f>D11/1000</f>
        <v>-3312.1421</v>
      </c>
    </row>
    <row r="12" spans="2:5" ht="15.75">
      <c r="B12" s="49" t="s">
        <v>31</v>
      </c>
      <c r="D12" s="53">
        <f>-VLOOKUP(B12,'MTC 8'!$D:$I,PL!$D$4,0)</f>
        <v>-13979.18</v>
      </c>
      <c r="E12" s="135">
        <f>(D12/1000)</f>
        <v>-13.97918</v>
      </c>
    </row>
    <row r="13" spans="2:5" ht="15.75">
      <c r="B13" s="47" t="s">
        <v>153</v>
      </c>
      <c r="D13" s="53">
        <f>-VLOOKUP(B13,'MTC 8'!$D:$I,PL!$D$4,0)</f>
        <v>47828.27</v>
      </c>
      <c r="E13" s="53">
        <f>D13/1000</f>
        <v>47.828269999999996</v>
      </c>
    </row>
    <row r="14" ht="15.75">
      <c r="B14" s="48"/>
    </row>
    <row r="15" spans="2:5" ht="15.75">
      <c r="B15" s="48" t="s">
        <v>33</v>
      </c>
      <c r="D15" s="53">
        <f>SUM(D8:D13)</f>
        <v>11461088.790000001</v>
      </c>
      <c r="E15" s="125">
        <f>D15/1000</f>
        <v>11461.088790000002</v>
      </c>
    </row>
    <row r="16" ht="15.75">
      <c r="B16" s="48"/>
    </row>
    <row r="17" spans="2:5" ht="15.75">
      <c r="B17" s="49" t="s">
        <v>34</v>
      </c>
      <c r="D17" s="53">
        <f>-VLOOKUP(B17,'MTC 8'!$D:$I,PL!$D$4,0)</f>
        <v>-1034197.88</v>
      </c>
      <c r="E17" s="142">
        <f>(D17/1000)-1</f>
        <v>-1035.19788</v>
      </c>
    </row>
    <row r="18" ht="15.75">
      <c r="B18" s="48"/>
    </row>
    <row r="19" spans="2:5" ht="15.75">
      <c r="B19" s="48" t="s">
        <v>35</v>
      </c>
      <c r="D19" s="53">
        <f>SUM(D15:D17)</f>
        <v>10426890.91</v>
      </c>
      <c r="E19" s="125">
        <f>D19/1000</f>
        <v>10426.89091</v>
      </c>
    </row>
    <row r="20" ht="15.75">
      <c r="B20" s="48"/>
    </row>
    <row r="21" spans="2:5" ht="15.75">
      <c r="B21" s="48" t="s">
        <v>165</v>
      </c>
      <c r="D21" s="53">
        <f>D23-D22</f>
        <v>-19814220</v>
      </c>
      <c r="E21" s="53">
        <f>D21/1000</f>
        <v>-19814.22</v>
      </c>
    </row>
    <row r="22" spans="2:5" ht="15.75">
      <c r="B22" s="48" t="s">
        <v>166</v>
      </c>
      <c r="D22" s="53">
        <f>D23*54.7%</f>
        <v>-23925780</v>
      </c>
      <c r="E22" s="53">
        <f>D22/1000</f>
        <v>-23925.78</v>
      </c>
    </row>
    <row r="23" spans="2:5" ht="15.75">
      <c r="B23" s="50" t="s">
        <v>36</v>
      </c>
      <c r="D23" s="53">
        <f>-VLOOKUP(B23,'MTC 8'!$D:$I,PL!$D$4,0)</f>
        <v>-43740000</v>
      </c>
      <c r="E23" s="53">
        <f>D23/1000</f>
        <v>-43740</v>
      </c>
    </row>
    <row r="24" ht="15.75">
      <c r="B24" s="50"/>
    </row>
    <row r="25" spans="2:5" ht="16.5" thickBot="1">
      <c r="B25" s="51" t="s">
        <v>37</v>
      </c>
      <c r="E25" s="126">
        <f>E19+E23</f>
        <v>-33313.10909</v>
      </c>
    </row>
    <row r="26" ht="16.5" thickTop="1">
      <c r="B26" s="48"/>
    </row>
    <row r="27" spans="2:5" ht="15.75">
      <c r="B27" s="48" t="s">
        <v>38</v>
      </c>
      <c r="E27" s="128">
        <v>673032</v>
      </c>
    </row>
    <row r="28" ht="15.75">
      <c r="B28" s="48"/>
    </row>
    <row r="29" spans="2:5" ht="16.5" thickBot="1">
      <c r="B29" s="52" t="s">
        <v>39</v>
      </c>
      <c r="E29" s="126">
        <f>SUM(E25:E28)</f>
        <v>639718.89091</v>
      </c>
    </row>
    <row r="30"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50" zoomScaleNormal="50" workbookViewId="0" topLeftCell="B17">
      <selection activeCell="E17" sqref="E17"/>
    </sheetView>
  </sheetViews>
  <sheetFormatPr defaultColWidth="15.8515625" defaultRowHeight="12.75" outlineLevelCol="1"/>
  <cols>
    <col min="1" max="1" width="15.8515625" style="59" hidden="1" customWidth="1" outlineLevel="1"/>
    <col min="2" max="2" width="14.00390625" style="66" customWidth="1" collapsed="1"/>
    <col min="3" max="3" width="4.140625" style="59" customWidth="1"/>
    <col min="4" max="4" width="44.57421875" style="59" customWidth="1"/>
    <col min="5" max="5" width="19.421875" style="59" customWidth="1" outlineLevel="1"/>
    <col min="6" max="6" width="14.7109375" style="59" customWidth="1" outlineLevel="1"/>
    <col min="7" max="8" width="13.7109375" style="59" customWidth="1"/>
    <col min="9" max="9" width="16.28125" style="59" customWidth="1"/>
    <col min="10" max="10" width="3.7109375" style="59" customWidth="1"/>
    <col min="11" max="11" width="10.57421875" style="59" customWidth="1"/>
    <col min="12" max="16384" width="15.8515625" style="59" customWidth="1"/>
  </cols>
  <sheetData>
    <row r="1" spans="2:4" ht="18.75">
      <c r="B1" s="57" t="s">
        <v>167</v>
      </c>
      <c r="C1" s="58"/>
      <c r="D1" s="58"/>
    </row>
    <row r="2" spans="2:6" ht="18.75">
      <c r="B2" s="57" t="s">
        <v>168</v>
      </c>
      <c r="C2" s="60" t="s">
        <v>169</v>
      </c>
      <c r="D2" s="61" t="s">
        <v>246</v>
      </c>
      <c r="E2" s="62"/>
      <c r="F2" s="62"/>
    </row>
    <row r="3" spans="2:6" ht="18.75">
      <c r="B3" s="61" t="s">
        <v>171</v>
      </c>
      <c r="C3" s="60" t="s">
        <v>169</v>
      </c>
      <c r="D3" s="63">
        <f ca="1">NOW()</f>
        <v>37365.49167210648</v>
      </c>
      <c r="E3" s="64">
        <f ca="1">NOW()</f>
        <v>37365.49167210648</v>
      </c>
      <c r="F3" s="65"/>
    </row>
    <row r="4" spans="3:11" ht="18.75">
      <c r="C4" s="67"/>
      <c r="D4" s="67"/>
      <c r="E4" s="67"/>
      <c r="F4" s="67"/>
      <c r="G4" s="67"/>
      <c r="H4" s="67"/>
      <c r="I4" s="67"/>
      <c r="J4" s="67"/>
      <c r="K4" s="67"/>
    </row>
    <row r="5" spans="3:11" ht="18.75">
      <c r="C5" s="68"/>
      <c r="D5" s="68"/>
      <c r="E5" s="68"/>
      <c r="F5" s="69"/>
      <c r="G5" s="70" t="s">
        <v>172</v>
      </c>
      <c r="H5" s="70" t="s">
        <v>172</v>
      </c>
      <c r="I5" s="70"/>
      <c r="J5" s="70"/>
      <c r="K5" s="70"/>
    </row>
    <row r="6" spans="2:11" ht="18.75">
      <c r="B6" s="71" t="s">
        <v>173</v>
      </c>
      <c r="F6" s="69"/>
      <c r="G6" s="73" t="s">
        <v>245</v>
      </c>
      <c r="H6" s="73" t="s">
        <v>174</v>
      </c>
      <c r="I6" s="70" t="s">
        <v>175</v>
      </c>
      <c r="J6" s="73"/>
      <c r="K6" s="73"/>
    </row>
    <row r="7" spans="6:11" ht="18.75">
      <c r="F7" s="69"/>
      <c r="G7" s="73" t="s">
        <v>2</v>
      </c>
      <c r="H7" s="73" t="s">
        <v>2</v>
      </c>
      <c r="I7" s="73" t="s">
        <v>2</v>
      </c>
      <c r="J7" s="73"/>
      <c r="K7" s="73"/>
    </row>
    <row r="8" spans="3:11" ht="18.75">
      <c r="C8" s="67"/>
      <c r="D8" s="67"/>
      <c r="E8" s="67"/>
      <c r="F8" s="67"/>
      <c r="G8" s="67"/>
      <c r="H8" s="67"/>
      <c r="I8" s="67"/>
      <c r="J8" s="67"/>
      <c r="K8" s="67"/>
    </row>
    <row r="9" spans="2:9" ht="18.75">
      <c r="B9" s="74" t="s">
        <v>176</v>
      </c>
      <c r="F9" s="69"/>
      <c r="G9" s="75">
        <v>157950</v>
      </c>
      <c r="H9" s="75">
        <v>157950</v>
      </c>
      <c r="I9" s="75">
        <f>IF(ISERROR(+G9-H9),0,(+G9-H9))</f>
        <v>0</v>
      </c>
    </row>
    <row r="10" spans="2:9" ht="18.75">
      <c r="B10" s="74" t="s">
        <v>177</v>
      </c>
      <c r="F10" s="69"/>
      <c r="G10" s="75">
        <v>-41623</v>
      </c>
      <c r="H10" s="75">
        <v>-41623</v>
      </c>
      <c r="I10" s="75">
        <f>IF(ISERROR(+H10-#REF!),0,(+H10-#REF!))</f>
        <v>0</v>
      </c>
    </row>
    <row r="11" spans="2:9" ht="18.75">
      <c r="B11" s="66" t="s">
        <v>178</v>
      </c>
      <c r="G11" s="75">
        <f>PL!E29</f>
        <v>639718.89091</v>
      </c>
      <c r="H11" s="75">
        <v>673032</v>
      </c>
      <c r="I11" s="75">
        <f aca="true" t="shared" si="0" ref="I11:I22">IF(ISERROR(+G11-H11),0,(+G11-H11))</f>
        <v>-33313.10909000004</v>
      </c>
    </row>
    <row r="12" spans="2:9" s="58" customFormat="1" ht="18.75">
      <c r="B12" s="71" t="s">
        <v>179</v>
      </c>
      <c r="G12" s="106">
        <f>SUM(G9:G11)</f>
        <v>756045.89091</v>
      </c>
      <c r="H12" s="106">
        <f>SUM(H9:H11)</f>
        <v>789359</v>
      </c>
      <c r="I12" s="75">
        <f t="shared" si="0"/>
        <v>-33313.10909000004</v>
      </c>
    </row>
    <row r="13" spans="2:9" ht="18.75">
      <c r="B13" s="71"/>
      <c r="C13" s="58"/>
      <c r="D13" s="58"/>
      <c r="G13" s="106"/>
      <c r="H13" s="106"/>
      <c r="I13" s="75">
        <f t="shared" si="0"/>
        <v>0</v>
      </c>
    </row>
    <row r="14" spans="2:9" ht="18.75">
      <c r="B14" s="66" t="s">
        <v>180</v>
      </c>
      <c r="G14" s="75">
        <v>0</v>
      </c>
      <c r="H14" s="75">
        <v>0</v>
      </c>
      <c r="I14" s="76">
        <f t="shared" si="0"/>
        <v>0</v>
      </c>
    </row>
    <row r="15" spans="2:9" s="58" customFormat="1" ht="18.75">
      <c r="B15" s="66"/>
      <c r="C15" s="59"/>
      <c r="D15" s="59"/>
      <c r="G15" s="75"/>
      <c r="H15" s="75"/>
      <c r="I15" s="75">
        <f t="shared" si="0"/>
        <v>0</v>
      </c>
    </row>
    <row r="16" spans="2:9" ht="18.75">
      <c r="B16" s="71"/>
      <c r="C16" s="58"/>
      <c r="D16" s="58"/>
      <c r="G16" s="106">
        <f>SUM(G12:G15)</f>
        <v>756045.89091</v>
      </c>
      <c r="H16" s="106">
        <f>SUM(H12:H15)</f>
        <v>789359</v>
      </c>
      <c r="I16" s="75">
        <f t="shared" si="0"/>
        <v>-33313.10909000004</v>
      </c>
    </row>
    <row r="17" spans="7:9" ht="18.75">
      <c r="G17" s="75"/>
      <c r="H17" s="75"/>
      <c r="I17" s="75">
        <f t="shared" si="0"/>
        <v>0</v>
      </c>
    </row>
    <row r="18" spans="2:9" ht="18.75">
      <c r="B18" s="66" t="s">
        <v>181</v>
      </c>
      <c r="G18" s="75">
        <f>1745-1745</f>
        <v>0</v>
      </c>
      <c r="H18" s="75">
        <v>0</v>
      </c>
      <c r="I18" s="75">
        <f t="shared" si="0"/>
        <v>0</v>
      </c>
    </row>
    <row r="19" spans="2:9" ht="18.75">
      <c r="B19" s="66" t="s">
        <v>182</v>
      </c>
      <c r="G19" s="75">
        <v>0</v>
      </c>
      <c r="H19" s="75">
        <v>0</v>
      </c>
      <c r="I19" s="76">
        <f t="shared" si="0"/>
        <v>0</v>
      </c>
    </row>
    <row r="20" spans="2:9" ht="18.75">
      <c r="B20" s="66" t="s">
        <v>183</v>
      </c>
      <c r="G20" s="75">
        <v>0</v>
      </c>
      <c r="H20" s="75">
        <v>0</v>
      </c>
      <c r="I20" s="75">
        <f t="shared" si="0"/>
        <v>0</v>
      </c>
    </row>
    <row r="21" spans="2:9" ht="18.75">
      <c r="B21" s="71" t="s">
        <v>184</v>
      </c>
      <c r="G21" s="75"/>
      <c r="H21" s="75"/>
      <c r="I21" s="75">
        <f t="shared" si="0"/>
        <v>0</v>
      </c>
    </row>
    <row r="22" spans="2:9" ht="18.75">
      <c r="B22" s="66" t="s">
        <v>185</v>
      </c>
      <c r="G22" s="75">
        <f>IF(ISERROR(VLOOKUP(B22,'MTC 8'!$D:$I,6,0)),0,VLOOKUP(B22,'MTC 8'!$D:$I,6,0))</f>
        <v>0</v>
      </c>
      <c r="H22" s="75">
        <v>0</v>
      </c>
      <c r="I22" s="75">
        <f t="shared" si="0"/>
        <v>0</v>
      </c>
    </row>
    <row r="23" spans="2:9" ht="18.75">
      <c r="B23" s="66" t="s">
        <v>194</v>
      </c>
      <c r="F23" s="59">
        <f>IF(ISERROR(VLOOKUP(B23,'MTC 8'!$D:$I,6,0)),0,VLOOKUP(B23,'MTC 8'!$D:$I,6,0))</f>
        <v>0</v>
      </c>
      <c r="G23" s="75">
        <f>F23/1000</f>
        <v>0</v>
      </c>
      <c r="H23" s="75">
        <v>212</v>
      </c>
      <c r="I23" s="134">
        <f>H23-G23</f>
        <v>212</v>
      </c>
    </row>
    <row r="24" spans="2:9" ht="18.75">
      <c r="B24" s="49" t="s">
        <v>75</v>
      </c>
      <c r="F24" s="59">
        <f>IF(ISERROR(VLOOKUP(B24,'MTC 8'!$D:$I,6,0)),0,VLOOKUP(B24,'MTC 8'!$D:$I,6,0))</f>
        <v>1243923.17</v>
      </c>
      <c r="G24" s="75">
        <f>F24/1000</f>
        <v>1243.92317</v>
      </c>
      <c r="H24" s="75">
        <v>1587</v>
      </c>
      <c r="I24" s="134">
        <f aca="true" t="shared" si="1" ref="I24:I36">H24-G24</f>
        <v>343.07683</v>
      </c>
    </row>
    <row r="25" spans="2:9" ht="18.75">
      <c r="B25" s="66" t="s">
        <v>186</v>
      </c>
      <c r="F25" s="59">
        <f>IF(ISERROR(VLOOKUP(B25,'MTC 8'!$D:$I,6,0)),0,VLOOKUP(B25,'MTC 8'!$D:$I,6,0))</f>
        <v>0</v>
      </c>
      <c r="G25" s="75">
        <f>F25/1000</f>
        <v>0</v>
      </c>
      <c r="H25" s="75">
        <v>0</v>
      </c>
      <c r="I25" s="75">
        <f t="shared" si="1"/>
        <v>0</v>
      </c>
    </row>
    <row r="26" spans="2:9" ht="18.75">
      <c r="B26" s="131" t="s">
        <v>71</v>
      </c>
      <c r="C26" s="86"/>
      <c r="F26" s="59">
        <f>IF(ISERROR(VLOOKUP(B26,'MTC 8'!$D:$I,6,0)),0,VLOOKUP(B26,'MTC 8'!$D:$I,6,0))</f>
        <v>754240212.25</v>
      </c>
      <c r="G26" s="75">
        <f>F26/1000</f>
        <v>754240.21225</v>
      </c>
      <c r="H26" s="75">
        <v>791017</v>
      </c>
      <c r="I26" s="75">
        <f t="shared" si="1"/>
        <v>36776.78775000002</v>
      </c>
    </row>
    <row r="27" spans="2:9" ht="18.75">
      <c r="B27" s="131" t="s">
        <v>68</v>
      </c>
      <c r="C27" s="86"/>
      <c r="F27" s="59">
        <f>IF(ISERROR(VLOOKUP(B27,'MTC 8'!$D:$I,6,0)),0,VLOOKUP(B27,'MTC 8'!$D:$I,6,0))</f>
        <v>6792300.96</v>
      </c>
      <c r="G27" s="75">
        <f>F27/1000</f>
        <v>6792.30096</v>
      </c>
      <c r="H27" s="75">
        <v>3359</v>
      </c>
      <c r="I27" s="75">
        <f t="shared" si="1"/>
        <v>-3433.3009599999996</v>
      </c>
    </row>
    <row r="28" spans="2:9" s="58" customFormat="1" ht="18.75">
      <c r="B28" s="101"/>
      <c r="C28" s="90"/>
      <c r="G28" s="106">
        <f>SUM(G22:G27)</f>
        <v>762276.43638</v>
      </c>
      <c r="H28" s="106">
        <f>SUM(H22:H27)</f>
        <v>796175</v>
      </c>
      <c r="I28" s="75">
        <f t="shared" si="1"/>
        <v>33898.56362000003</v>
      </c>
    </row>
    <row r="29" spans="2:9" ht="18.75">
      <c r="B29" s="71" t="s">
        <v>187</v>
      </c>
      <c r="G29" s="75"/>
      <c r="H29" s="75"/>
      <c r="I29" s="75">
        <f t="shared" si="1"/>
        <v>0</v>
      </c>
    </row>
    <row r="30" spans="2:9" ht="18.75">
      <c r="B30" s="66" t="s">
        <v>188</v>
      </c>
      <c r="F30" s="59">
        <f>IF(ISERROR(VLOOKUP(B30,'MTC 8'!$D:$I,6,0)),0,VLOOKUP(B30,'MTC 8'!$D:$I,6,0))</f>
        <v>0</v>
      </c>
      <c r="G30" s="75">
        <f aca="true" t="shared" si="2" ref="G30:G35">F30/1000</f>
        <v>0</v>
      </c>
      <c r="H30" s="75">
        <v>0</v>
      </c>
      <c r="I30" s="75">
        <f t="shared" si="1"/>
        <v>0</v>
      </c>
    </row>
    <row r="31" spans="1:9" ht="18.75">
      <c r="A31" s="86"/>
      <c r="B31" s="132" t="s">
        <v>94</v>
      </c>
      <c r="F31" s="59">
        <f>-IF(ISERROR(VLOOKUP(B31,'MTC 8'!$D:$I,6,0)),0,VLOOKUP(B31,'MTC 8'!$D:$I,6,0))</f>
        <v>-5263.34</v>
      </c>
      <c r="G31" s="75">
        <f t="shared" si="2"/>
        <v>-5.26334</v>
      </c>
      <c r="H31" s="75">
        <v>17</v>
      </c>
      <c r="I31" s="134">
        <f t="shared" si="1"/>
        <v>22.26334</v>
      </c>
    </row>
    <row r="32" spans="1:9" ht="18.75">
      <c r="A32" s="130">
        <v>264909</v>
      </c>
      <c r="B32" s="66" t="s">
        <v>189</v>
      </c>
      <c r="F32" s="59">
        <f>-IF(ISERROR(VLOOKUP(A32,'MTC 8'!$D:$I,6,0)),0,VLOOKUP(A32,'MTC 8'!$D:$I,6,0))-1761565.96+10000</f>
        <v>2889128.5999999996</v>
      </c>
      <c r="G32" s="75">
        <f t="shared" si="2"/>
        <v>2889.1285999999996</v>
      </c>
      <c r="H32" s="75">
        <v>4594</v>
      </c>
      <c r="I32" s="134">
        <f t="shared" si="1"/>
        <v>1704.8714000000004</v>
      </c>
    </row>
    <row r="33" spans="1:9" ht="18.75">
      <c r="A33" s="130">
        <v>221100</v>
      </c>
      <c r="B33" s="77" t="s">
        <v>195</v>
      </c>
      <c r="F33" s="59">
        <f>-IF(ISERROR(VLOOKUP(A33,'MTC 8'!$D:$I,6,0)),0,VLOOKUP(A33,'MTC 8'!$D:$I,6,0))</f>
        <v>310747.85</v>
      </c>
      <c r="G33" s="75">
        <f t="shared" si="2"/>
        <v>310.74784999999997</v>
      </c>
      <c r="H33" s="75">
        <v>0</v>
      </c>
      <c r="I33" s="134">
        <f>H33-G33</f>
        <v>-310.74784999999997</v>
      </c>
    </row>
    <row r="34" spans="1:9" ht="18.75">
      <c r="A34" s="86"/>
      <c r="B34" s="66" t="s">
        <v>190</v>
      </c>
      <c r="F34" s="59">
        <f>-IF(ISERROR(VLOOKUP(B34,'MTC 8'!$D:$I,6,0)),0,VLOOKUP(B34,'MTC 8'!$D:$I,6,0))</f>
        <v>0</v>
      </c>
      <c r="G34" s="75">
        <f t="shared" si="2"/>
        <v>0</v>
      </c>
      <c r="H34" s="75">
        <v>0</v>
      </c>
      <c r="I34" s="75">
        <f t="shared" si="1"/>
        <v>0</v>
      </c>
    </row>
    <row r="35" spans="2:9" ht="18.75">
      <c r="B35" s="49" t="s">
        <v>99</v>
      </c>
      <c r="D35" s="59" t="s">
        <v>191</v>
      </c>
      <c r="F35" s="59">
        <f>-IF(ISERROR(VLOOKUP(B35,'MTC 8'!$D:$I,6,0)),0,VLOOKUP(B35,'MTC 8'!$D:$I,6,0))</f>
        <v>3035550.37</v>
      </c>
      <c r="G35" s="75">
        <f t="shared" si="2"/>
        <v>3035.55037</v>
      </c>
      <c r="H35" s="75">
        <v>2205</v>
      </c>
      <c r="I35" s="75">
        <f t="shared" si="1"/>
        <v>-830.5503699999999</v>
      </c>
    </row>
    <row r="36" spans="2:9" s="58" customFormat="1" ht="18.75">
      <c r="B36" s="71"/>
      <c r="G36" s="106">
        <f>SUM(G30:G35)</f>
        <v>6230.163479999999</v>
      </c>
      <c r="H36" s="106">
        <f>SUM(H30:H35)</f>
        <v>6816</v>
      </c>
      <c r="I36" s="75">
        <f t="shared" si="1"/>
        <v>585.8365200000007</v>
      </c>
    </row>
    <row r="37" spans="7:9" ht="18.75">
      <c r="G37" s="75"/>
      <c r="H37" s="75"/>
      <c r="I37" s="75">
        <f aca="true" t="shared" si="3" ref="I37:I42">IF(ISERROR(+G37-H37),0,(+G37-H37))</f>
        <v>0</v>
      </c>
    </row>
    <row r="38" spans="2:9" s="58" customFormat="1" ht="18.75">
      <c r="B38" s="71" t="s">
        <v>192</v>
      </c>
      <c r="G38" s="106">
        <f>+G28-G36</f>
        <v>756046.2729</v>
      </c>
      <c r="H38" s="106">
        <f>+H28-H36</f>
        <v>789359</v>
      </c>
      <c r="I38" s="75">
        <f t="shared" si="3"/>
        <v>-33312.72710000002</v>
      </c>
    </row>
    <row r="39" spans="7:9" ht="18.75">
      <c r="G39" s="75"/>
      <c r="H39" s="75"/>
      <c r="I39" s="75">
        <f t="shared" si="3"/>
        <v>0</v>
      </c>
    </row>
    <row r="40" spans="2:9" ht="18.75">
      <c r="B40" s="71"/>
      <c r="C40" s="58"/>
      <c r="D40" s="58"/>
      <c r="G40" s="106">
        <f>+G18+G19+G20+G38</f>
        <v>756046.2729</v>
      </c>
      <c r="H40" s="106">
        <f>+H18+H19+H20+H38</f>
        <v>789359</v>
      </c>
      <c r="I40" s="75">
        <f t="shared" si="3"/>
        <v>-33312.72710000002</v>
      </c>
    </row>
    <row r="41" spans="7:9" ht="18.75">
      <c r="G41" s="75"/>
      <c r="H41" s="75"/>
      <c r="I41" s="75">
        <f t="shared" si="3"/>
        <v>0</v>
      </c>
    </row>
    <row r="42" spans="2:9" ht="18.75">
      <c r="B42" s="66" t="s">
        <v>193</v>
      </c>
      <c r="G42" s="75">
        <f>+G16-G40</f>
        <v>-0.3819900000235066</v>
      </c>
      <c r="H42" s="75">
        <f>+H16-H40</f>
        <v>0</v>
      </c>
      <c r="I42" s="75">
        <f t="shared" si="3"/>
        <v>-0.3819900000235066</v>
      </c>
    </row>
  </sheetData>
  <printOptions/>
  <pageMargins left="0.75" right="0.75" top="1" bottom="1" header="0.5" footer="0.5"/>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showGridLines="0" showOutlineSymbols="0" zoomScale="65" zoomScaleNormal="65" workbookViewId="0" topLeftCell="A1">
      <pane xSplit="4" ySplit="7" topLeftCell="E8" activePane="bottomRight" state="frozen"/>
      <selection pane="topLeft" activeCell="E17" sqref="E17"/>
      <selection pane="topRight" activeCell="E17" sqref="E17"/>
      <selection pane="bottomLeft" activeCell="E17" sqref="E17"/>
      <selection pane="bottomRight" activeCell="E17" sqref="E17"/>
    </sheetView>
  </sheetViews>
  <sheetFormatPr defaultColWidth="15.8515625" defaultRowHeight="12.75"/>
  <cols>
    <col min="1" max="1" width="18.421875" style="66" customWidth="1"/>
    <col min="2" max="2" width="4.140625" style="59" customWidth="1"/>
    <col min="3" max="3" width="33.00390625" style="59" bestFit="1" customWidth="1"/>
    <col min="4" max="4" width="13.7109375" style="59" bestFit="1" customWidth="1"/>
    <col min="5" max="5" width="3.8515625" style="80" customWidth="1"/>
    <col min="6" max="6" width="14.7109375" style="59" bestFit="1" customWidth="1"/>
    <col min="7" max="9" width="13.28125" style="59" hidden="1" customWidth="1"/>
    <col min="10" max="10" width="13.421875" style="59" hidden="1" customWidth="1"/>
    <col min="11" max="12" width="15.8515625" style="59" customWidth="1"/>
    <col min="13" max="13" width="11.421875" style="59" bestFit="1" customWidth="1"/>
    <col min="14" max="16384" width="15.8515625" style="59" customWidth="1"/>
  </cols>
  <sheetData>
    <row r="1" spans="1:4" ht="18.75">
      <c r="A1" s="57" t="s">
        <v>196</v>
      </c>
      <c r="B1" s="78"/>
      <c r="C1" s="78"/>
      <c r="D1" s="79"/>
    </row>
    <row r="2" spans="1:5" ht="18.75">
      <c r="A2" s="57" t="s">
        <v>168</v>
      </c>
      <c r="B2" s="60" t="s">
        <v>169</v>
      </c>
      <c r="C2" s="61" t="s">
        <v>170</v>
      </c>
      <c r="D2" s="62"/>
      <c r="E2" s="81"/>
    </row>
    <row r="3" spans="1:4" ht="18.75">
      <c r="A3" s="61" t="s">
        <v>171</v>
      </c>
      <c r="B3" s="60" t="s">
        <v>169</v>
      </c>
      <c r="C3" s="63">
        <f ca="1">NOW()</f>
        <v>37365.49167210648</v>
      </c>
      <c r="D3" s="64">
        <f ca="1">NOW()</f>
        <v>37365.49167210648</v>
      </c>
    </row>
    <row r="4" spans="5:10" s="69" customFormat="1" ht="18.75">
      <c r="E4" s="82"/>
      <c r="G4" s="69" t="s">
        <v>197</v>
      </c>
      <c r="I4" s="69" t="s">
        <v>198</v>
      </c>
      <c r="J4" s="83" t="s">
        <v>199</v>
      </c>
    </row>
    <row r="5" spans="2:10" ht="18.75">
      <c r="B5" s="68"/>
      <c r="C5" s="68"/>
      <c r="D5" s="68"/>
      <c r="E5" s="82"/>
      <c r="F5" s="84" t="s">
        <v>200</v>
      </c>
      <c r="G5" s="70" t="s">
        <v>201</v>
      </c>
      <c r="H5" s="70" t="s">
        <v>202</v>
      </c>
      <c r="I5" s="70" t="s">
        <v>203</v>
      </c>
      <c r="J5" s="84" t="s">
        <v>200</v>
      </c>
    </row>
    <row r="6" spans="1:10" ht="18.75">
      <c r="A6" s="71" t="s">
        <v>204</v>
      </c>
      <c r="E6" s="82"/>
      <c r="F6" s="73" t="s">
        <v>256</v>
      </c>
      <c r="G6" s="73" t="s">
        <v>205</v>
      </c>
      <c r="H6" s="72" t="s">
        <v>206</v>
      </c>
      <c r="I6" s="73" t="s">
        <v>205</v>
      </c>
      <c r="J6" s="73" t="s">
        <v>205</v>
      </c>
    </row>
    <row r="7" spans="5:10" ht="18.75">
      <c r="E7" s="82"/>
      <c r="F7" s="73" t="s">
        <v>2</v>
      </c>
      <c r="G7" s="73" t="s">
        <v>2</v>
      </c>
      <c r="H7" s="72" t="s">
        <v>207</v>
      </c>
      <c r="I7" s="73" t="s">
        <v>2</v>
      </c>
      <c r="J7" s="73" t="s">
        <v>2</v>
      </c>
    </row>
    <row r="8" spans="1:10" ht="18.75">
      <c r="A8" s="71" t="s">
        <v>208</v>
      </c>
      <c r="B8" s="67"/>
      <c r="C8" s="67"/>
      <c r="D8" s="67"/>
      <c r="E8" s="85"/>
      <c r="F8" s="67"/>
      <c r="G8" s="67"/>
      <c r="H8" s="67"/>
      <c r="I8" s="67"/>
      <c r="J8" s="67"/>
    </row>
    <row r="9" spans="1:10" ht="18.75">
      <c r="A9" s="97" t="s">
        <v>258</v>
      </c>
      <c r="B9" s="86"/>
      <c r="C9" s="86"/>
      <c r="D9" s="86"/>
      <c r="E9" s="87"/>
      <c r="F9" s="88">
        <v>11461</v>
      </c>
      <c r="G9" s="59">
        <v>26170</v>
      </c>
      <c r="H9" s="59">
        <f>+F9-G9</f>
        <v>-14709</v>
      </c>
      <c r="I9" s="59">
        <v>16122</v>
      </c>
      <c r="J9" s="59">
        <v>18288</v>
      </c>
    </row>
    <row r="10" spans="1:10" s="58" customFormat="1" ht="18.75">
      <c r="A10" s="89" t="s">
        <v>209</v>
      </c>
      <c r="B10" s="90"/>
      <c r="C10" s="90"/>
      <c r="D10" s="90"/>
      <c r="E10" s="91"/>
      <c r="F10" s="92">
        <f>-PL!E7</f>
        <v>-14739.381800000001</v>
      </c>
      <c r="G10" s="59">
        <v>-3168</v>
      </c>
      <c r="H10" s="59">
        <f>+F10-G10</f>
        <v>-11571.381800000001</v>
      </c>
      <c r="I10" s="59">
        <v>-2828</v>
      </c>
      <c r="J10" s="58">
        <v>-3168</v>
      </c>
    </row>
    <row r="11" spans="1:10" s="58" customFormat="1" ht="18.75">
      <c r="A11" s="93" t="s">
        <v>210</v>
      </c>
      <c r="B11" s="90"/>
      <c r="C11" s="90"/>
      <c r="D11" s="90"/>
      <c r="E11" s="91"/>
      <c r="F11" s="94">
        <f>SUM(F9:F10)</f>
        <v>-3278.381800000001</v>
      </c>
      <c r="G11" s="58">
        <f>SUM(G9:G10)</f>
        <v>23002</v>
      </c>
      <c r="H11" s="59">
        <f>+F11-G11</f>
        <v>-26280.381800000003</v>
      </c>
      <c r="I11" s="58">
        <f>SUM(I9:I10)</f>
        <v>13294</v>
      </c>
      <c r="J11" s="58">
        <v>24603</v>
      </c>
    </row>
    <row r="12" spans="1:8" s="58" customFormat="1" ht="18.75">
      <c r="A12" s="89"/>
      <c r="B12" s="90"/>
      <c r="C12" s="90"/>
      <c r="D12" s="90"/>
      <c r="E12" s="91"/>
      <c r="F12" s="94"/>
      <c r="H12" s="59"/>
    </row>
    <row r="13" spans="1:12" s="58" customFormat="1" ht="18.75">
      <c r="A13" s="89" t="s">
        <v>211</v>
      </c>
      <c r="B13" s="90"/>
      <c r="C13" s="90"/>
      <c r="D13" s="90"/>
      <c r="E13" s="91"/>
      <c r="F13" s="95">
        <v>0</v>
      </c>
      <c r="G13" s="59">
        <v>-11238</v>
      </c>
      <c r="H13" s="59">
        <f>+F13-G13</f>
        <v>11238</v>
      </c>
      <c r="I13" s="59">
        <v>2618</v>
      </c>
      <c r="J13" s="58">
        <v>-16043</v>
      </c>
      <c r="L13" s="133" t="s">
        <v>251</v>
      </c>
    </row>
    <row r="14" spans="1:13" s="58" customFormat="1" ht="18.75">
      <c r="A14" s="89" t="s">
        <v>212</v>
      </c>
      <c r="B14" s="90"/>
      <c r="C14" s="90"/>
      <c r="D14" s="90"/>
      <c r="E14" s="91"/>
      <c r="F14" s="96">
        <f>'BS'!I23</f>
        <v>212</v>
      </c>
      <c r="G14" s="59">
        <v>-511</v>
      </c>
      <c r="H14" s="59">
        <f>+F14-G14</f>
        <v>723</v>
      </c>
      <c r="I14" s="59">
        <v>-5079</v>
      </c>
      <c r="J14" s="58">
        <v>-2172</v>
      </c>
      <c r="L14" s="58" t="s">
        <v>252</v>
      </c>
      <c r="M14" s="58">
        <v>2205</v>
      </c>
    </row>
    <row r="15" spans="1:13" s="58" customFormat="1" ht="18.75">
      <c r="A15" s="97" t="s">
        <v>249</v>
      </c>
      <c r="B15" s="90"/>
      <c r="C15" s="90"/>
      <c r="D15" s="90"/>
      <c r="E15" s="91"/>
      <c r="F15" s="96">
        <f>'BS'!I24</f>
        <v>343.07683</v>
      </c>
      <c r="G15" s="59"/>
      <c r="H15" s="59"/>
      <c r="I15" s="59"/>
      <c r="L15" s="58" t="s">
        <v>253</v>
      </c>
      <c r="M15" s="58">
        <f>-PL!E17</f>
        <v>1035.19788</v>
      </c>
    </row>
    <row r="16" spans="1:13" s="58" customFormat="1" ht="18.75">
      <c r="A16" s="97" t="s">
        <v>250</v>
      </c>
      <c r="B16" s="90"/>
      <c r="C16" s="90"/>
      <c r="D16" s="90"/>
      <c r="E16" s="91"/>
      <c r="F16" s="96">
        <f>-'BS'!I31</f>
        <v>-22.26334</v>
      </c>
      <c r="G16" s="59"/>
      <c r="H16" s="59"/>
      <c r="I16" s="59"/>
      <c r="L16" s="58" t="s">
        <v>254</v>
      </c>
      <c r="M16" s="58">
        <f>-'BS'!G35</f>
        <v>-3035.55037</v>
      </c>
    </row>
    <row r="17" spans="1:9" s="58" customFormat="1" ht="18.75">
      <c r="A17" s="97" t="s">
        <v>257</v>
      </c>
      <c r="B17" s="90"/>
      <c r="C17" s="90"/>
      <c r="D17" s="90"/>
      <c r="E17" s="91"/>
      <c r="F17" s="96">
        <f>-'BS'!I32</f>
        <v>-1704.8714000000004</v>
      </c>
      <c r="G17" s="59"/>
      <c r="H17" s="59"/>
      <c r="I17" s="59"/>
    </row>
    <row r="18" spans="1:13" s="58" customFormat="1" ht="18.75">
      <c r="A18" s="97" t="s">
        <v>213</v>
      </c>
      <c r="B18" s="90"/>
      <c r="C18" s="90"/>
      <c r="D18" s="90"/>
      <c r="E18" s="91"/>
      <c r="F18" s="92">
        <f>-'BS'!I33</f>
        <v>310.74784999999997</v>
      </c>
      <c r="G18" s="59">
        <v>12382</v>
      </c>
      <c r="H18" s="59">
        <f>+F18-G18</f>
        <v>-12071.25215</v>
      </c>
      <c r="I18" s="59">
        <v>21304</v>
      </c>
      <c r="J18" s="58">
        <v>1519</v>
      </c>
      <c r="L18" s="58" t="s">
        <v>255</v>
      </c>
      <c r="M18" s="58">
        <f>SUM(M14:M16)</f>
        <v>204.64750999999978</v>
      </c>
    </row>
    <row r="19" spans="1:10" ht="18.75">
      <c r="A19" s="98" t="s">
        <v>214</v>
      </c>
      <c r="B19" s="86"/>
      <c r="C19" s="86"/>
      <c r="D19" s="86"/>
      <c r="E19" s="99"/>
      <c r="F19" s="94">
        <f>SUM(F11:F18)</f>
        <v>-4139.691860000002</v>
      </c>
      <c r="G19" s="58">
        <f>SUM(G11:G18)</f>
        <v>23635</v>
      </c>
      <c r="H19" s="59">
        <f>+F19-G19</f>
        <v>-27774.691860000003</v>
      </c>
      <c r="I19" s="58">
        <f>SUM(I11:I18)</f>
        <v>32137</v>
      </c>
      <c r="J19" s="58">
        <v>32112</v>
      </c>
    </row>
    <row r="20" spans="1:10" ht="18.75">
      <c r="A20" s="98"/>
      <c r="B20" s="86"/>
      <c r="C20" s="86"/>
      <c r="D20" s="86"/>
      <c r="E20" s="99"/>
      <c r="F20" s="94"/>
      <c r="G20" s="58"/>
      <c r="I20" s="58"/>
      <c r="J20" s="58"/>
    </row>
    <row r="21" spans="1:10" ht="18.75">
      <c r="A21" s="89" t="s">
        <v>215</v>
      </c>
      <c r="B21" s="86"/>
      <c r="C21" s="86"/>
      <c r="D21" s="86"/>
      <c r="E21" s="99"/>
      <c r="F21" s="95">
        <v>0</v>
      </c>
      <c r="G21" s="59">
        <v>-33</v>
      </c>
      <c r="H21" s="59">
        <f aca="true" t="shared" si="0" ref="H21:H27">+F21-G21</f>
        <v>33</v>
      </c>
      <c r="I21" s="59">
        <v>-48</v>
      </c>
      <c r="J21" s="59">
        <v>-33</v>
      </c>
    </row>
    <row r="22" spans="1:10" ht="18.75">
      <c r="A22" s="89" t="s">
        <v>216</v>
      </c>
      <c r="B22" s="86"/>
      <c r="C22" s="86"/>
      <c r="D22" s="86"/>
      <c r="E22" s="99"/>
      <c r="F22" s="92">
        <v>-204</v>
      </c>
      <c r="G22" s="59">
        <v>-5400</v>
      </c>
      <c r="H22" s="59">
        <f t="shared" si="0"/>
        <v>5196</v>
      </c>
      <c r="I22" s="59">
        <v>-11007</v>
      </c>
      <c r="J22" s="59">
        <v>-7293</v>
      </c>
    </row>
    <row r="23" spans="1:10" s="58" customFormat="1" ht="18.75">
      <c r="A23" s="93" t="s">
        <v>217</v>
      </c>
      <c r="B23" s="90"/>
      <c r="C23" s="90"/>
      <c r="D23" s="90"/>
      <c r="E23" s="91"/>
      <c r="F23" s="94">
        <f>SUM(F19:F22)</f>
        <v>-4343.691860000002</v>
      </c>
      <c r="G23" s="58">
        <f>SUM(G19:G22)</f>
        <v>18202</v>
      </c>
      <c r="H23" s="59">
        <f t="shared" si="0"/>
        <v>-22545.691860000003</v>
      </c>
      <c r="I23" s="58">
        <f>SUM(I19:I22)</f>
        <v>21082</v>
      </c>
      <c r="J23" s="58">
        <v>24773</v>
      </c>
    </row>
    <row r="24" spans="1:8" ht="18.75">
      <c r="A24" s="89"/>
      <c r="B24" s="86"/>
      <c r="C24" s="86"/>
      <c r="D24" s="86"/>
      <c r="E24" s="99"/>
      <c r="F24" s="100"/>
      <c r="H24" s="59">
        <f t="shared" si="0"/>
        <v>0</v>
      </c>
    </row>
    <row r="25" spans="1:8" ht="18.75">
      <c r="A25" s="101" t="s">
        <v>218</v>
      </c>
      <c r="B25" s="86"/>
      <c r="C25" s="86"/>
      <c r="D25" s="86"/>
      <c r="E25" s="99"/>
      <c r="F25" s="100"/>
      <c r="H25" s="59">
        <f t="shared" si="0"/>
        <v>0</v>
      </c>
    </row>
    <row r="26" spans="1:10" ht="18.75">
      <c r="A26" s="102" t="s">
        <v>219</v>
      </c>
      <c r="B26" s="86"/>
      <c r="C26" s="86"/>
      <c r="D26" s="86"/>
      <c r="E26" s="99"/>
      <c r="F26" s="103">
        <f>PL!E7</f>
        <v>14739.381800000001</v>
      </c>
      <c r="G26" s="59">
        <v>3168</v>
      </c>
      <c r="H26" s="59">
        <f t="shared" si="0"/>
        <v>11571.381800000001</v>
      </c>
      <c r="I26" s="59">
        <v>2828</v>
      </c>
      <c r="J26" s="59">
        <v>3168</v>
      </c>
    </row>
    <row r="27" spans="1:10" s="58" customFormat="1" ht="18.75">
      <c r="A27" s="101" t="s">
        <v>220</v>
      </c>
      <c r="B27" s="90"/>
      <c r="C27" s="90"/>
      <c r="D27" s="90"/>
      <c r="E27" s="91"/>
      <c r="F27" s="94">
        <f>SUM(F26:F26)</f>
        <v>14739.381800000001</v>
      </c>
      <c r="G27" s="58">
        <f>SUM(G26:G26)</f>
        <v>3168</v>
      </c>
      <c r="H27" s="59">
        <f t="shared" si="0"/>
        <v>11571.381800000001</v>
      </c>
      <c r="I27" s="58">
        <f>SUM(I26:I26)</f>
        <v>2828</v>
      </c>
      <c r="J27" s="58">
        <v>-13510</v>
      </c>
    </row>
    <row r="28" spans="1:6" ht="18.75">
      <c r="A28" s="102"/>
      <c r="B28" s="86"/>
      <c r="C28" s="86"/>
      <c r="D28" s="86"/>
      <c r="E28" s="99"/>
      <c r="F28" s="100"/>
    </row>
    <row r="29" spans="1:6" ht="18.75">
      <c r="A29" s="101" t="s">
        <v>221</v>
      </c>
      <c r="B29" s="86"/>
      <c r="C29" s="86"/>
      <c r="D29" s="86"/>
      <c r="E29" s="99"/>
      <c r="F29" s="100"/>
    </row>
    <row r="30" spans="1:6" ht="18.75">
      <c r="A30" s="102" t="s">
        <v>222</v>
      </c>
      <c r="B30" s="104" t="s">
        <v>223</v>
      </c>
      <c r="C30" s="86" t="s">
        <v>165</v>
      </c>
      <c r="D30" s="86"/>
      <c r="E30" s="99"/>
      <c r="F30" s="95">
        <f>PL!E21</f>
        <v>-19814.22</v>
      </c>
    </row>
    <row r="31" spans="1:10" ht="18.75">
      <c r="A31" s="102"/>
      <c r="B31" s="104" t="s">
        <v>223</v>
      </c>
      <c r="C31" s="86" t="s">
        <v>166</v>
      </c>
      <c r="D31" s="86"/>
      <c r="E31" s="99"/>
      <c r="F31" s="92">
        <f>PL!E22</f>
        <v>-23925.78</v>
      </c>
      <c r="G31" s="59">
        <v>-16038</v>
      </c>
      <c r="H31" s="59">
        <f>+F31-G31</f>
        <v>-7887.779999999999</v>
      </c>
      <c r="I31" s="59">
        <v>-22681</v>
      </c>
      <c r="J31" s="59">
        <v>-16038</v>
      </c>
    </row>
    <row r="32" spans="1:10" s="58" customFormat="1" ht="18.75">
      <c r="A32" s="71" t="s">
        <v>224</v>
      </c>
      <c r="E32" s="105"/>
      <c r="F32" s="106">
        <f>SUM(F30:F31)</f>
        <v>-43740</v>
      </c>
      <c r="G32" s="58">
        <f>SUM(G31:G31)</f>
        <v>-16038</v>
      </c>
      <c r="H32" s="59">
        <f>+F32-G32</f>
        <v>-27702</v>
      </c>
      <c r="I32" s="58">
        <f>SUM(I31:I31)</f>
        <v>-22681</v>
      </c>
      <c r="J32" s="58">
        <v>-16038</v>
      </c>
    </row>
    <row r="33" spans="6:10" ht="18.75">
      <c r="F33" s="75"/>
      <c r="J33" s="58"/>
    </row>
    <row r="34" spans="1:10" s="58" customFormat="1" ht="18.75">
      <c r="A34" s="71" t="s">
        <v>225</v>
      </c>
      <c r="E34" s="105"/>
      <c r="F34" s="106">
        <f>+F23+F27+F32</f>
        <v>-33344.31006</v>
      </c>
      <c r="G34" s="58">
        <f>+G23+G27+G32</f>
        <v>5332</v>
      </c>
      <c r="H34" s="59">
        <f>+F34-G34</f>
        <v>-38676.31006</v>
      </c>
      <c r="I34" s="58">
        <f>+I23+I27+I32</f>
        <v>1229</v>
      </c>
      <c r="J34" s="58">
        <v>-4775</v>
      </c>
    </row>
    <row r="35" spans="1:8" s="58" customFormat="1" ht="18.75">
      <c r="A35" s="71"/>
      <c r="E35" s="105"/>
      <c r="F35" s="106"/>
      <c r="H35" s="59"/>
    </row>
    <row r="36" spans="1:10" s="58" customFormat="1" ht="18.75">
      <c r="A36" s="71" t="s">
        <v>226</v>
      </c>
      <c r="E36" s="105"/>
      <c r="F36" s="106">
        <f>SUM('BS'!H26:H27)</f>
        <v>794376</v>
      </c>
      <c r="G36" s="58">
        <v>36887</v>
      </c>
      <c r="H36" s="59">
        <f>+F36-G36</f>
        <v>757489</v>
      </c>
      <c r="I36" s="58">
        <v>35711</v>
      </c>
      <c r="J36" s="58">
        <v>36155</v>
      </c>
    </row>
    <row r="37" spans="1:8" s="58" customFormat="1" ht="18.75">
      <c r="A37" s="71"/>
      <c r="E37" s="105"/>
      <c r="F37" s="106"/>
      <c r="H37" s="59"/>
    </row>
    <row r="38" spans="1:10" s="58" customFormat="1" ht="18.75">
      <c r="A38" s="71" t="s">
        <v>227</v>
      </c>
      <c r="E38" s="105"/>
      <c r="F38" s="106">
        <f>+F34+F36</f>
        <v>761031.68994</v>
      </c>
      <c r="G38" s="58">
        <f>+G34+G36</f>
        <v>42219</v>
      </c>
      <c r="H38" s="59">
        <f>+F38-G38</f>
        <v>718812.68994</v>
      </c>
      <c r="I38" s="58">
        <f>+I34+I36</f>
        <v>36940</v>
      </c>
      <c r="J38" s="58">
        <v>31380</v>
      </c>
    </row>
    <row r="39" spans="4:10" ht="18.75">
      <c r="D39" s="107" t="s">
        <v>228</v>
      </c>
      <c r="F39" s="136">
        <f>SUM('BS'!G26:G27)-'group-CF'!F38</f>
        <v>0.823270000051707</v>
      </c>
      <c r="G39" s="59">
        <f>33104-G38</f>
        <v>-9115</v>
      </c>
      <c r="H39" s="59">
        <f>+F39-G39</f>
        <v>9115.823270000052</v>
      </c>
      <c r="J39" s="59">
        <v>0</v>
      </c>
    </row>
    <row r="40" spans="1:4" ht="18.75">
      <c r="A40" s="108"/>
      <c r="D40" s="107"/>
    </row>
    <row r="41" spans="4:6" ht="18.75">
      <c r="D41" s="107"/>
      <c r="F41" s="58"/>
    </row>
    <row r="42" ht="18.75">
      <c r="D42" s="107"/>
    </row>
    <row r="43" ht="18.75">
      <c r="D43" s="107"/>
    </row>
    <row r="44" ht="18.75">
      <c r="D44" s="107"/>
    </row>
    <row r="45" spans="4:6" ht="18.75">
      <c r="D45" s="107"/>
      <c r="F45" s="58"/>
    </row>
    <row r="48" ht="18.75">
      <c r="H48" s="59">
        <v>0</v>
      </c>
    </row>
  </sheetData>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6" r:id="rId1"/>
  <headerFooter alignWithMargins="0">
    <oddFooter>&amp;L&amp;F
&amp;A&amp;R&amp;D
&amp;T</oddFooter>
  </headerFooter>
</worksheet>
</file>

<file path=xl/worksheets/sheet7.xml><?xml version="1.0" encoding="utf-8"?>
<worksheet xmlns="http://schemas.openxmlformats.org/spreadsheetml/2006/main" xmlns:r="http://schemas.openxmlformats.org/officeDocument/2006/relationships">
  <dimension ref="A2:P182"/>
  <sheetViews>
    <sheetView workbookViewId="0" topLeftCell="B100">
      <selection activeCell="E11" sqref="E11"/>
    </sheetView>
  </sheetViews>
  <sheetFormatPr defaultColWidth="9.140625" defaultRowHeight="12.75"/>
  <cols>
    <col min="1" max="1" width="8.8515625" style="54" customWidth="1"/>
    <col min="2" max="2" width="6.28125" style="54" bestFit="1" customWidth="1"/>
    <col min="3" max="3" width="4.7109375" style="54" bestFit="1" customWidth="1"/>
    <col min="4" max="4" width="8.8515625" style="54" customWidth="1"/>
    <col min="5" max="5" width="7.28125" style="54" customWidth="1"/>
    <col min="6" max="6" width="8.8515625" style="54" customWidth="1"/>
    <col min="7" max="7" width="5.00390625" style="54" bestFit="1" customWidth="1"/>
    <col min="8" max="8" width="8.8515625" style="54" customWidth="1"/>
    <col min="9" max="9" width="14.00390625" style="54" bestFit="1" customWidth="1"/>
    <col min="10" max="10" width="17.7109375" style="54" bestFit="1" customWidth="1"/>
    <col min="11" max="11" width="14.00390625" style="54" bestFit="1" customWidth="1"/>
    <col min="12" max="16384" width="8.8515625" style="54" customWidth="1"/>
  </cols>
  <sheetData>
    <row r="2" ht="11.25">
      <c r="A2" s="54" t="s">
        <v>261</v>
      </c>
    </row>
    <row r="3" ht="11.25">
      <c r="A3" s="54" t="s">
        <v>40</v>
      </c>
    </row>
    <row r="5" spans="1:14" ht="11.25">
      <c r="A5" s="54" t="s">
        <v>41</v>
      </c>
      <c r="D5" s="54" t="s">
        <v>42</v>
      </c>
      <c r="E5" s="54" t="s">
        <v>43</v>
      </c>
      <c r="G5" s="54" t="s">
        <v>44</v>
      </c>
      <c r="L5" s="54" t="s">
        <v>45</v>
      </c>
      <c r="N5" s="54" t="s">
        <v>46</v>
      </c>
    </row>
    <row r="7" spans="1:16" ht="11.25">
      <c r="A7" s="54" t="s">
        <v>47</v>
      </c>
      <c r="B7" s="54" t="s">
        <v>48</v>
      </c>
      <c r="C7" s="54" t="s">
        <v>49</v>
      </c>
      <c r="D7" s="54" t="s">
        <v>50</v>
      </c>
      <c r="H7" s="54" t="s">
        <v>51</v>
      </c>
      <c r="J7" s="54" t="s">
        <v>52</v>
      </c>
      <c r="M7" s="54" t="s">
        <v>53</v>
      </c>
      <c r="O7" s="54" t="s">
        <v>54</v>
      </c>
      <c r="P7" s="54" t="s">
        <v>55</v>
      </c>
    </row>
    <row r="8" spans="1:16" ht="11.25">
      <c r="A8" s="54" t="s">
        <v>56</v>
      </c>
      <c r="B8" s="54" t="s">
        <v>57</v>
      </c>
      <c r="C8" s="54" t="s">
        <v>58</v>
      </c>
      <c r="H8" s="54" t="s">
        <v>259</v>
      </c>
      <c r="J8" s="54" t="s">
        <v>59</v>
      </c>
      <c r="M8" s="54" t="s">
        <v>60</v>
      </c>
      <c r="O8" s="54" t="s">
        <v>61</v>
      </c>
      <c r="P8" s="54" t="s">
        <v>62</v>
      </c>
    </row>
    <row r="10" spans="2:15" ht="11.25">
      <c r="B10" s="54" t="s">
        <v>42</v>
      </c>
      <c r="D10" s="54">
        <v>100420</v>
      </c>
      <c r="F10" s="54" t="s">
        <v>63</v>
      </c>
      <c r="I10" s="55">
        <v>310651.73</v>
      </c>
      <c r="K10" s="55">
        <v>375791.75</v>
      </c>
      <c r="M10" s="55">
        <v>-65140.02</v>
      </c>
      <c r="O10" s="54">
        <v>-17.3</v>
      </c>
    </row>
    <row r="11" spans="2:15" ht="11.25">
      <c r="B11" s="54" t="s">
        <v>42</v>
      </c>
      <c r="D11" s="54">
        <v>100434</v>
      </c>
      <c r="F11" s="54" t="s">
        <v>64</v>
      </c>
      <c r="I11" s="55">
        <v>285393.19</v>
      </c>
      <c r="K11" s="55">
        <v>219096.82</v>
      </c>
      <c r="M11" s="54">
        <v>66296.37</v>
      </c>
      <c r="O11" s="54">
        <v>30.3</v>
      </c>
    </row>
    <row r="12" spans="2:15" ht="11.25">
      <c r="B12" s="54" t="s">
        <v>42</v>
      </c>
      <c r="D12" s="54">
        <v>100455</v>
      </c>
      <c r="F12" s="54" t="s">
        <v>65</v>
      </c>
      <c r="I12" s="55">
        <v>5502024.48</v>
      </c>
      <c r="K12" s="55">
        <v>5653614.88</v>
      </c>
      <c r="M12" s="55">
        <v>-151590.4</v>
      </c>
      <c r="O12" s="54">
        <v>-2.7</v>
      </c>
    </row>
    <row r="13" spans="2:15" ht="11.25">
      <c r="B13" s="54" t="s">
        <v>42</v>
      </c>
      <c r="D13" s="54">
        <v>100456</v>
      </c>
      <c r="F13" s="54" t="s">
        <v>66</v>
      </c>
      <c r="I13" s="55">
        <v>578245.87</v>
      </c>
      <c r="K13" s="55">
        <v>454042.04</v>
      </c>
      <c r="M13" s="55">
        <v>124203.83</v>
      </c>
      <c r="O13" s="54">
        <v>27.4</v>
      </c>
    </row>
    <row r="14" spans="2:15" ht="11.25">
      <c r="B14" s="54" t="s">
        <v>42</v>
      </c>
      <c r="D14" s="54">
        <v>100560</v>
      </c>
      <c r="F14" s="54" t="s">
        <v>67</v>
      </c>
      <c r="I14" s="55">
        <v>115985.69</v>
      </c>
      <c r="K14" s="55">
        <v>114624.56</v>
      </c>
      <c r="M14" s="55">
        <v>1361.13</v>
      </c>
      <c r="O14" s="54">
        <v>1.2</v>
      </c>
    </row>
    <row r="15" spans="4:16" ht="11.25">
      <c r="D15" s="54" t="s">
        <v>68</v>
      </c>
      <c r="I15" s="55">
        <v>6792300.96</v>
      </c>
      <c r="K15" s="55">
        <v>6817170.05</v>
      </c>
      <c r="M15" s="55">
        <v>-24869.09</v>
      </c>
      <c r="O15" s="54">
        <v>-0.4</v>
      </c>
      <c r="P15" s="54" t="s">
        <v>69</v>
      </c>
    </row>
    <row r="16" spans="2:15" ht="11.25">
      <c r="B16" s="54" t="s">
        <v>42</v>
      </c>
      <c r="D16" s="54">
        <v>111400</v>
      </c>
      <c r="F16" s="54" t="s">
        <v>70</v>
      </c>
      <c r="I16" s="55">
        <v>754240212.25</v>
      </c>
      <c r="K16" s="55">
        <v>752684400</v>
      </c>
      <c r="M16" s="55">
        <v>1555812.25</v>
      </c>
      <c r="O16" s="54">
        <v>0.2</v>
      </c>
    </row>
    <row r="17" spans="4:16" ht="11.25">
      <c r="D17" s="54" t="s">
        <v>71</v>
      </c>
      <c r="I17" s="55">
        <v>754240212.25</v>
      </c>
      <c r="K17" s="55">
        <v>752684400</v>
      </c>
      <c r="M17" s="55">
        <v>1555812.25</v>
      </c>
      <c r="O17" s="54">
        <v>0.2</v>
      </c>
      <c r="P17" s="54" t="s">
        <v>69</v>
      </c>
    </row>
    <row r="18" spans="4:16" ht="11.25">
      <c r="D18" s="54" t="s">
        <v>72</v>
      </c>
      <c r="I18" s="55">
        <v>761032513.21</v>
      </c>
      <c r="K18" s="55">
        <v>759501570.05</v>
      </c>
      <c r="M18" s="55">
        <v>1530943.16</v>
      </c>
      <c r="O18" s="54">
        <v>0.2</v>
      </c>
      <c r="P18" s="54" t="s">
        <v>73</v>
      </c>
    </row>
    <row r="20" spans="2:15" ht="11.25">
      <c r="B20" s="54" t="s">
        <v>42</v>
      </c>
      <c r="D20" s="54">
        <v>128400</v>
      </c>
      <c r="F20" s="54" t="s">
        <v>74</v>
      </c>
      <c r="I20" s="55">
        <v>1243923.17</v>
      </c>
      <c r="K20" s="55">
        <v>1320501.27</v>
      </c>
      <c r="M20" s="55">
        <v>-76578.1</v>
      </c>
      <c r="O20" s="54">
        <v>-5.8</v>
      </c>
    </row>
    <row r="21" spans="4:16" ht="11.25">
      <c r="D21" s="54" t="s">
        <v>75</v>
      </c>
      <c r="I21" s="55">
        <v>1243923.17</v>
      </c>
      <c r="K21" s="55">
        <v>1320501.27</v>
      </c>
      <c r="M21" s="55">
        <v>-76578.1</v>
      </c>
      <c r="O21" s="54">
        <v>-5.8</v>
      </c>
      <c r="P21" s="54" t="s">
        <v>69</v>
      </c>
    </row>
    <row r="22" spans="4:16" ht="11.25">
      <c r="D22" s="54" t="s">
        <v>76</v>
      </c>
      <c r="I22" s="55">
        <v>1243923.17</v>
      </c>
      <c r="K22" s="55">
        <v>1320501.27</v>
      </c>
      <c r="M22" s="55">
        <v>-76578.1</v>
      </c>
      <c r="O22" s="54">
        <v>-5.8</v>
      </c>
      <c r="P22" s="54" t="s">
        <v>73</v>
      </c>
    </row>
    <row r="24" spans="4:16" ht="11.25">
      <c r="D24" s="54" t="s">
        <v>77</v>
      </c>
      <c r="I24" s="55">
        <v>762276436.38</v>
      </c>
      <c r="K24" s="55">
        <v>760822071.32</v>
      </c>
      <c r="M24" s="55">
        <v>1454365.06</v>
      </c>
      <c r="O24" s="54">
        <v>0.2</v>
      </c>
      <c r="P24" s="54" t="s">
        <v>78</v>
      </c>
    </row>
    <row r="26" spans="2:13" ht="11.25">
      <c r="B26" s="54" t="s">
        <v>42</v>
      </c>
      <c r="D26" s="54">
        <v>170100</v>
      </c>
      <c r="F26" s="54" t="s">
        <v>79</v>
      </c>
      <c r="I26" s="55">
        <v>2976305</v>
      </c>
      <c r="K26" s="55">
        <v>2976305</v>
      </c>
      <c r="M26" s="54">
        <v>0</v>
      </c>
    </row>
    <row r="27" spans="4:16" ht="11.25">
      <c r="D27" s="54" t="s">
        <v>80</v>
      </c>
      <c r="I27" s="55">
        <v>2976305</v>
      </c>
      <c r="K27" s="55">
        <v>2976305</v>
      </c>
      <c r="M27" s="54">
        <v>0</v>
      </c>
      <c r="P27" s="54" t="s">
        <v>69</v>
      </c>
    </row>
    <row r="28" spans="4:16" ht="11.25">
      <c r="D28" s="54" t="s">
        <v>81</v>
      </c>
      <c r="I28" s="55">
        <v>2976305</v>
      </c>
      <c r="K28" s="55">
        <v>2976305</v>
      </c>
      <c r="M28" s="54">
        <v>0</v>
      </c>
      <c r="P28" s="54" t="s">
        <v>73</v>
      </c>
    </row>
    <row r="30" spans="2:13" ht="11.25">
      <c r="B30" s="54" t="s">
        <v>42</v>
      </c>
      <c r="D30" s="54">
        <v>171300</v>
      </c>
      <c r="F30" s="54" t="s">
        <v>82</v>
      </c>
      <c r="I30" s="55">
        <v>-1214739.04</v>
      </c>
      <c r="K30" s="55">
        <v>-1214739.04</v>
      </c>
      <c r="M30" s="55">
        <v>0</v>
      </c>
    </row>
    <row r="31" spans="4:16" ht="11.25">
      <c r="D31" s="54" t="s">
        <v>83</v>
      </c>
      <c r="I31" s="55">
        <v>-1214739.04</v>
      </c>
      <c r="K31" s="55">
        <v>-1214739.04</v>
      </c>
      <c r="M31" s="55">
        <v>0</v>
      </c>
      <c r="P31" s="54" t="s">
        <v>69</v>
      </c>
    </row>
    <row r="32" spans="4:16" ht="11.25">
      <c r="D32" s="54" t="s">
        <v>84</v>
      </c>
      <c r="I32" s="55">
        <v>-1214739.04</v>
      </c>
      <c r="K32" s="55">
        <v>-1214739.04</v>
      </c>
      <c r="M32" s="55">
        <v>0</v>
      </c>
      <c r="P32" s="54" t="s">
        <v>73</v>
      </c>
    </row>
    <row r="34" spans="4:16" ht="11.25">
      <c r="D34" s="54" t="s">
        <v>85</v>
      </c>
      <c r="I34" s="55">
        <v>1761565.96</v>
      </c>
      <c r="K34" s="55">
        <v>1761565.96</v>
      </c>
      <c r="M34" s="55">
        <v>0</v>
      </c>
      <c r="P34" s="54" t="s">
        <v>78</v>
      </c>
    </row>
    <row r="36" spans="4:16" ht="11.25">
      <c r="D36" s="54" t="s">
        <v>86</v>
      </c>
      <c r="I36" s="55">
        <v>764038002.34</v>
      </c>
      <c r="K36" s="55">
        <v>762583637.28</v>
      </c>
      <c r="M36" s="55">
        <v>1454365.06</v>
      </c>
      <c r="O36" s="54">
        <v>0.2</v>
      </c>
      <c r="P36" s="54" t="s">
        <v>87</v>
      </c>
    </row>
    <row r="40" ht="11.25">
      <c r="A40" s="54" t="s">
        <v>261</v>
      </c>
    </row>
    <row r="41" ht="11.25">
      <c r="A41" s="54" t="s">
        <v>88</v>
      </c>
    </row>
    <row r="43" spans="1:14" ht="11.25">
      <c r="A43" s="54" t="s">
        <v>41</v>
      </c>
      <c r="D43" s="54" t="s">
        <v>42</v>
      </c>
      <c r="E43" s="54" t="s">
        <v>43</v>
      </c>
      <c r="G43" s="54" t="s">
        <v>44</v>
      </c>
      <c r="L43" s="54" t="s">
        <v>45</v>
      </c>
      <c r="N43" s="54" t="s">
        <v>46</v>
      </c>
    </row>
    <row r="45" spans="1:16" ht="11.25">
      <c r="A45" s="54" t="s">
        <v>47</v>
      </c>
      <c r="B45" s="54" t="s">
        <v>48</v>
      </c>
      <c r="C45" s="54" t="s">
        <v>49</v>
      </c>
      <c r="D45" s="54" t="s">
        <v>50</v>
      </c>
      <c r="H45" s="54" t="s">
        <v>51</v>
      </c>
      <c r="J45" s="54" t="s">
        <v>52</v>
      </c>
      <c r="M45" s="54" t="s">
        <v>53</v>
      </c>
      <c r="O45" s="54" t="s">
        <v>54</v>
      </c>
      <c r="P45" s="54" t="s">
        <v>55</v>
      </c>
    </row>
    <row r="46" spans="1:16" ht="11.25">
      <c r="A46" s="54" t="s">
        <v>56</v>
      </c>
      <c r="B46" s="54" t="s">
        <v>57</v>
      </c>
      <c r="C46" s="54" t="s">
        <v>58</v>
      </c>
      <c r="H46" s="54" t="s">
        <v>259</v>
      </c>
      <c r="J46" s="54" t="s">
        <v>59</v>
      </c>
      <c r="M46" s="54" t="s">
        <v>60</v>
      </c>
      <c r="O46" s="54" t="s">
        <v>61</v>
      </c>
      <c r="P46" s="54" t="s">
        <v>62</v>
      </c>
    </row>
    <row r="48" spans="2:13" ht="11.25">
      <c r="B48" s="54" t="s">
        <v>42</v>
      </c>
      <c r="D48" s="54">
        <v>264909</v>
      </c>
      <c r="F48" s="54" t="s">
        <v>89</v>
      </c>
      <c r="I48" s="55">
        <v>-4640694.56</v>
      </c>
      <c r="K48" s="55">
        <v>-4640694.56</v>
      </c>
      <c r="M48" s="54">
        <v>0</v>
      </c>
    </row>
    <row r="49" spans="4:16" ht="11.25">
      <c r="D49" s="54" t="s">
        <v>90</v>
      </c>
      <c r="I49" s="55">
        <v>-4640694.56</v>
      </c>
      <c r="K49" s="55">
        <v>-4640694.56</v>
      </c>
      <c r="M49" s="54">
        <v>0</v>
      </c>
      <c r="P49" s="54" t="s">
        <v>69</v>
      </c>
    </row>
    <row r="50" spans="2:15" ht="11.25">
      <c r="B50" s="54" t="s">
        <v>42</v>
      </c>
      <c r="D50" s="54">
        <v>221100</v>
      </c>
      <c r="F50" s="54" t="s">
        <v>91</v>
      </c>
      <c r="I50" s="55">
        <v>-310747.85</v>
      </c>
      <c r="K50" s="55">
        <v>-375872.87</v>
      </c>
      <c r="M50" s="55">
        <v>65125.02</v>
      </c>
      <c r="O50" s="54">
        <v>17.3</v>
      </c>
    </row>
    <row r="51" spans="4:16" ht="11.25">
      <c r="D51" s="54" t="s">
        <v>92</v>
      </c>
      <c r="I51" s="55">
        <v>-310747.85</v>
      </c>
      <c r="K51" s="55">
        <v>-375872.87</v>
      </c>
      <c r="M51" s="55">
        <v>65125.02</v>
      </c>
      <c r="O51" s="54">
        <v>17.3</v>
      </c>
      <c r="P51" s="54" t="s">
        <v>69</v>
      </c>
    </row>
    <row r="52" spans="2:13" ht="11.25">
      <c r="B52" s="54" t="s">
        <v>42</v>
      </c>
      <c r="D52" s="54">
        <v>209901</v>
      </c>
      <c r="F52" s="54" t="s">
        <v>93</v>
      </c>
      <c r="I52" s="55">
        <v>5263.34</v>
      </c>
      <c r="K52" s="55">
        <v>5263.34</v>
      </c>
      <c r="M52" s="54">
        <v>0</v>
      </c>
    </row>
    <row r="53" spans="4:16" ht="11.25">
      <c r="D53" s="54" t="s">
        <v>94</v>
      </c>
      <c r="I53" s="55">
        <v>5263.34</v>
      </c>
      <c r="K53" s="55">
        <v>5263.34</v>
      </c>
      <c r="M53" s="54">
        <v>0</v>
      </c>
      <c r="P53" s="54" t="s">
        <v>69</v>
      </c>
    </row>
    <row r="54" spans="4:16" ht="11.25">
      <c r="D54" s="54" t="s">
        <v>95</v>
      </c>
      <c r="I54" s="55">
        <v>-4946179.07</v>
      </c>
      <c r="K54" s="55">
        <v>-5011304.09</v>
      </c>
      <c r="M54" s="55">
        <v>65125.02</v>
      </c>
      <c r="O54" s="54">
        <v>1.3</v>
      </c>
      <c r="P54" s="54" t="s">
        <v>73</v>
      </c>
    </row>
    <row r="56" spans="2:13" ht="11.25">
      <c r="B56" s="54" t="s">
        <v>42</v>
      </c>
      <c r="D56" s="54">
        <v>205208</v>
      </c>
      <c r="F56" s="54" t="s">
        <v>96</v>
      </c>
      <c r="I56" s="54">
        <v>-1613468.7</v>
      </c>
      <c r="K56" s="55">
        <v>-1613468.7</v>
      </c>
      <c r="M56" s="55">
        <v>0</v>
      </c>
    </row>
    <row r="57" spans="2:13" ht="11.25">
      <c r="B57" s="54" t="s">
        <v>42</v>
      </c>
      <c r="D57" s="54">
        <v>205209</v>
      </c>
      <c r="F57" s="54" t="s">
        <v>97</v>
      </c>
      <c r="I57" s="54">
        <v>-3000</v>
      </c>
      <c r="K57" s="55">
        <v>-3000</v>
      </c>
      <c r="M57" s="55">
        <v>0</v>
      </c>
    </row>
    <row r="58" spans="2:15" ht="11.25">
      <c r="B58" s="54" t="s">
        <v>42</v>
      </c>
      <c r="D58" s="54">
        <v>205211</v>
      </c>
      <c r="F58" s="54" t="s">
        <v>98</v>
      </c>
      <c r="I58" s="54">
        <v>-1419081.67</v>
      </c>
      <c r="K58" s="55">
        <v>-1951973.67</v>
      </c>
      <c r="M58" s="55">
        <v>532892</v>
      </c>
      <c r="O58" s="54">
        <v>27.3</v>
      </c>
    </row>
    <row r="59" spans="4:16" ht="11.25">
      <c r="D59" s="54" t="s">
        <v>99</v>
      </c>
      <c r="I59" s="54">
        <v>-3035550.37</v>
      </c>
      <c r="K59" s="55">
        <v>-3568442.37</v>
      </c>
      <c r="M59" s="55">
        <v>532892</v>
      </c>
      <c r="O59" s="54">
        <v>14.9</v>
      </c>
      <c r="P59" s="54" t="s">
        <v>73</v>
      </c>
    </row>
    <row r="60" spans="9:11" ht="11.25">
      <c r="I60" s="55"/>
      <c r="K60" s="55"/>
    </row>
    <row r="61" spans="4:16" ht="11.25">
      <c r="D61" s="54" t="s">
        <v>100</v>
      </c>
      <c r="I61" s="55">
        <v>-7981729.44</v>
      </c>
      <c r="K61" s="55">
        <v>-8579746.46</v>
      </c>
      <c r="M61" s="54">
        <v>598017.02</v>
      </c>
      <c r="O61" s="54">
        <v>7</v>
      </c>
      <c r="P61" s="54" t="s">
        <v>78</v>
      </c>
    </row>
    <row r="62" spans="9:13" ht="11.25">
      <c r="I62" s="55"/>
      <c r="K62" s="55"/>
      <c r="M62" s="55"/>
    </row>
    <row r="63" spans="2:13" ht="11.25">
      <c r="B63" s="54" t="s">
        <v>42</v>
      </c>
      <c r="D63" s="54">
        <v>271100</v>
      </c>
      <c r="F63" s="54" t="s">
        <v>101</v>
      </c>
      <c r="I63" s="55">
        <v>-615520220.72</v>
      </c>
      <c r="K63" s="55">
        <v>-615520220.72</v>
      </c>
      <c r="M63" s="55">
        <v>0</v>
      </c>
    </row>
    <row r="64" spans="4:16" ht="11.25">
      <c r="D64" s="54" t="s">
        <v>102</v>
      </c>
      <c r="I64" s="54">
        <v>-615520220.72</v>
      </c>
      <c r="K64" s="54">
        <v>-615520220.72</v>
      </c>
      <c r="M64" s="54">
        <v>0</v>
      </c>
      <c r="P64" s="54" t="s">
        <v>73</v>
      </c>
    </row>
    <row r="65" spans="9:13" ht="11.25">
      <c r="I65" s="55"/>
      <c r="K65" s="55"/>
      <c r="M65" s="55"/>
    </row>
    <row r="66" ht="11.25">
      <c r="D66" s="54" t="s">
        <v>103</v>
      </c>
    </row>
    <row r="67" spans="4:16" ht="11.25">
      <c r="D67" s="54" t="s">
        <v>104</v>
      </c>
      <c r="I67" s="55">
        <v>33313108.2</v>
      </c>
      <c r="K67" s="55">
        <v>35365490.28</v>
      </c>
      <c r="M67" s="54">
        <v>-2052382.08</v>
      </c>
      <c r="O67" s="54">
        <v>-5.8</v>
      </c>
      <c r="P67" s="54" t="s">
        <v>73</v>
      </c>
    </row>
    <row r="68" spans="9:11" ht="11.25">
      <c r="I68" s="55"/>
      <c r="K68" s="55"/>
    </row>
    <row r="69" spans="2:13" ht="11.25">
      <c r="B69" s="54" t="s">
        <v>42</v>
      </c>
      <c r="D69" s="54">
        <v>285100</v>
      </c>
      <c r="F69" s="54" t="s">
        <v>105</v>
      </c>
      <c r="I69" s="54">
        <v>-15899160.38</v>
      </c>
      <c r="K69" s="54">
        <v>-15899160.38</v>
      </c>
      <c r="M69" s="54">
        <v>0</v>
      </c>
    </row>
    <row r="70" spans="4:16" ht="11.25">
      <c r="D70" s="54" t="s">
        <v>106</v>
      </c>
      <c r="I70" s="54">
        <v>-15899160.38</v>
      </c>
      <c r="K70" s="54">
        <v>-15899160.38</v>
      </c>
      <c r="M70" s="54">
        <v>0</v>
      </c>
      <c r="P70" s="54" t="s">
        <v>73</v>
      </c>
    </row>
    <row r="71" spans="9:13" ht="11.25">
      <c r="I71" s="55"/>
      <c r="K71" s="55"/>
      <c r="M71" s="55"/>
    </row>
    <row r="72" spans="2:13" ht="11.25">
      <c r="B72" s="54" t="s">
        <v>42</v>
      </c>
      <c r="D72" s="54">
        <v>291100</v>
      </c>
      <c r="F72" s="54" t="s">
        <v>107</v>
      </c>
      <c r="I72" s="54">
        <v>-157950000</v>
      </c>
      <c r="K72" s="54">
        <v>-157950000</v>
      </c>
      <c r="M72" s="54">
        <v>0</v>
      </c>
    </row>
    <row r="73" spans="4:16" ht="11.25">
      <c r="D73" s="54" t="s">
        <v>108</v>
      </c>
      <c r="I73" s="55">
        <v>-157950000</v>
      </c>
      <c r="K73" s="55">
        <v>-157950000</v>
      </c>
      <c r="M73" s="54">
        <v>0</v>
      </c>
      <c r="P73" s="54" t="s">
        <v>73</v>
      </c>
    </row>
    <row r="74" spans="9:11" ht="11.25">
      <c r="I74" s="55"/>
      <c r="K74" s="55"/>
    </row>
    <row r="75" spans="4:16" ht="11.25">
      <c r="D75" s="54" t="s">
        <v>109</v>
      </c>
      <c r="I75" s="54">
        <v>-756056272.9</v>
      </c>
      <c r="K75" s="54">
        <v>-754003890.82</v>
      </c>
      <c r="M75" s="54">
        <v>-2052382.08</v>
      </c>
      <c r="O75" s="54">
        <v>-0.3</v>
      </c>
      <c r="P75" s="54" t="s">
        <v>78</v>
      </c>
    </row>
    <row r="76" spans="9:11" ht="11.25">
      <c r="I76" s="55"/>
      <c r="K76" s="55"/>
    </row>
    <row r="77" spans="4:16" ht="11.25">
      <c r="D77" s="54" t="s">
        <v>110</v>
      </c>
      <c r="I77" s="55">
        <v>-764038002.34</v>
      </c>
      <c r="K77" s="55">
        <v>-762583637.28</v>
      </c>
      <c r="M77" s="54">
        <v>-1454365.06</v>
      </c>
      <c r="O77" s="54">
        <v>-0.2</v>
      </c>
      <c r="P77" s="54" t="s">
        <v>87</v>
      </c>
    </row>
    <row r="79" spans="9:13" ht="11.25">
      <c r="I79" s="55"/>
      <c r="K79" s="55"/>
      <c r="M79" s="55"/>
    </row>
    <row r="81" spans="1:13" ht="11.25">
      <c r="A81" s="54" t="s">
        <v>261</v>
      </c>
      <c r="I81" s="55"/>
      <c r="K81" s="55"/>
      <c r="M81" s="55"/>
    </row>
    <row r="82" ht="11.25">
      <c r="A82" s="54" t="s">
        <v>111</v>
      </c>
    </row>
    <row r="84" spans="1:14" ht="11.25">
      <c r="A84" s="54" t="s">
        <v>41</v>
      </c>
      <c r="D84" s="54" t="s">
        <v>42</v>
      </c>
      <c r="E84" s="54" t="s">
        <v>43</v>
      </c>
      <c r="G84" s="54" t="s">
        <v>44</v>
      </c>
      <c r="L84" s="54" t="s">
        <v>45</v>
      </c>
      <c r="N84" s="54" t="s">
        <v>46</v>
      </c>
    </row>
    <row r="86" spans="1:16" ht="11.25">
      <c r="A86" s="54" t="s">
        <v>47</v>
      </c>
      <c r="B86" s="54" t="s">
        <v>48</v>
      </c>
      <c r="C86" s="54" t="s">
        <v>49</v>
      </c>
      <c r="D86" s="54" t="s">
        <v>50</v>
      </c>
      <c r="H86" s="54" t="s">
        <v>51</v>
      </c>
      <c r="J86" s="54" t="s">
        <v>52</v>
      </c>
      <c r="M86" s="54" t="s">
        <v>53</v>
      </c>
      <c r="O86" s="54" t="s">
        <v>54</v>
      </c>
      <c r="P86" s="54" t="s">
        <v>55</v>
      </c>
    </row>
    <row r="87" spans="1:16" ht="11.25">
      <c r="A87" s="54" t="s">
        <v>56</v>
      </c>
      <c r="B87" s="54" t="s">
        <v>57</v>
      </c>
      <c r="C87" s="54" t="s">
        <v>58</v>
      </c>
      <c r="H87" s="54" t="s">
        <v>259</v>
      </c>
      <c r="J87" s="54" t="s">
        <v>59</v>
      </c>
      <c r="M87" s="54" t="s">
        <v>60</v>
      </c>
      <c r="O87" s="54" t="s">
        <v>61</v>
      </c>
      <c r="P87" s="54" t="s">
        <v>62</v>
      </c>
    </row>
    <row r="89" spans="2:13" ht="11.25">
      <c r="B89" s="54" t="s">
        <v>42</v>
      </c>
      <c r="D89" s="54">
        <v>600000</v>
      </c>
      <c r="F89" s="54" t="s">
        <v>112</v>
      </c>
      <c r="I89" s="54">
        <v>72131.85</v>
      </c>
      <c r="K89" s="54">
        <v>72131.85</v>
      </c>
      <c r="M89" s="54">
        <v>0</v>
      </c>
    </row>
    <row r="90" spans="2:15" ht="11.25">
      <c r="B90" s="54" t="s">
        <v>42</v>
      </c>
      <c r="D90" s="54">
        <v>600005</v>
      </c>
      <c r="F90" s="54" t="s">
        <v>113</v>
      </c>
      <c r="I90" s="54">
        <v>44988</v>
      </c>
      <c r="K90" s="54">
        <v>37490</v>
      </c>
      <c r="M90" s="54">
        <v>7498</v>
      </c>
      <c r="O90" s="54">
        <v>20</v>
      </c>
    </row>
    <row r="91" spans="2:15" ht="11.25">
      <c r="B91" s="54" t="s">
        <v>42</v>
      </c>
      <c r="D91" s="54">
        <v>600006</v>
      </c>
      <c r="F91" s="54" t="s">
        <v>114</v>
      </c>
      <c r="I91" s="54">
        <v>34000</v>
      </c>
      <c r="K91" s="54">
        <v>25500</v>
      </c>
      <c r="M91" s="54">
        <v>8500</v>
      </c>
      <c r="O91" s="54">
        <v>33.3</v>
      </c>
    </row>
    <row r="92" spans="4:16" ht="11.25">
      <c r="D92" s="54" t="s">
        <v>115</v>
      </c>
      <c r="I92" s="54">
        <v>151119.85</v>
      </c>
      <c r="K92" s="54">
        <v>135121.85</v>
      </c>
      <c r="M92" s="54">
        <v>15998</v>
      </c>
      <c r="O92" s="54">
        <v>11.8</v>
      </c>
      <c r="P92" s="54" t="s">
        <v>69</v>
      </c>
    </row>
    <row r="93" spans="2:13" ht="11.25">
      <c r="B93" s="54" t="s">
        <v>42</v>
      </c>
      <c r="D93" s="54">
        <v>602002</v>
      </c>
      <c r="F93" s="54" t="s">
        <v>116</v>
      </c>
      <c r="I93" s="55">
        <v>392.6</v>
      </c>
      <c r="K93" s="55">
        <v>392.6</v>
      </c>
      <c r="M93" s="54">
        <v>0</v>
      </c>
    </row>
    <row r="94" spans="4:16" ht="11.25">
      <c r="D94" s="54" t="s">
        <v>117</v>
      </c>
      <c r="I94" s="55">
        <v>392.6</v>
      </c>
      <c r="K94" s="55">
        <v>392.6</v>
      </c>
      <c r="M94" s="55">
        <v>0</v>
      </c>
      <c r="P94" s="54" t="s">
        <v>69</v>
      </c>
    </row>
    <row r="95" spans="4:16" ht="11.25">
      <c r="D95" s="54" t="s">
        <v>118</v>
      </c>
      <c r="I95" s="55">
        <v>151512.45</v>
      </c>
      <c r="K95" s="55">
        <v>135514.45</v>
      </c>
      <c r="M95" s="55">
        <v>15998</v>
      </c>
      <c r="O95" s="54">
        <v>11.8</v>
      </c>
      <c r="P95" s="54" t="s">
        <v>73</v>
      </c>
    </row>
    <row r="96" spans="9:13" ht="11.25">
      <c r="I96" s="55"/>
      <c r="K96" s="55"/>
      <c r="M96" s="55"/>
    </row>
    <row r="97" spans="2:13" ht="11.25">
      <c r="B97" s="54" t="s">
        <v>42</v>
      </c>
      <c r="D97" s="54">
        <v>610001</v>
      </c>
      <c r="F97" s="54" t="s">
        <v>119</v>
      </c>
      <c r="I97" s="54">
        <v>1149.25</v>
      </c>
      <c r="K97" s="54">
        <v>1149.25</v>
      </c>
      <c r="M97" s="54">
        <v>0</v>
      </c>
    </row>
    <row r="98" spans="2:13" ht="11.25">
      <c r="B98" s="54" t="s">
        <v>42</v>
      </c>
      <c r="D98" s="54">
        <v>610002</v>
      </c>
      <c r="F98" s="54" t="s">
        <v>120</v>
      </c>
      <c r="I98" s="54">
        <v>339.5</v>
      </c>
      <c r="K98" s="54">
        <v>339.5</v>
      </c>
      <c r="M98" s="54">
        <v>0</v>
      </c>
    </row>
    <row r="99" spans="2:13" ht="11.25">
      <c r="B99" s="54" t="s">
        <v>42</v>
      </c>
      <c r="D99" s="54">
        <v>610011</v>
      </c>
      <c r="F99" s="54" t="s">
        <v>121</v>
      </c>
      <c r="I99" s="55">
        <v>29520.06</v>
      </c>
      <c r="K99" s="55">
        <v>29520.06</v>
      </c>
      <c r="M99" s="55">
        <v>0</v>
      </c>
    </row>
    <row r="100" spans="2:13" ht="11.25">
      <c r="B100" s="54" t="s">
        <v>42</v>
      </c>
      <c r="D100" s="54">
        <v>610012</v>
      </c>
      <c r="F100" s="54" t="s">
        <v>122</v>
      </c>
      <c r="I100" s="54">
        <v>2222.27</v>
      </c>
      <c r="K100" s="54">
        <v>2222.27</v>
      </c>
      <c r="M100" s="54">
        <v>0</v>
      </c>
    </row>
    <row r="101" spans="4:16" ht="11.25">
      <c r="D101" s="54" t="s">
        <v>123</v>
      </c>
      <c r="I101" s="55">
        <v>33231.08</v>
      </c>
      <c r="K101" s="55">
        <v>33231.08</v>
      </c>
      <c r="M101" s="54">
        <v>0</v>
      </c>
      <c r="P101" s="54" t="s">
        <v>69</v>
      </c>
    </row>
    <row r="102" spans="2:13" ht="11.25">
      <c r="B102" s="54" t="s">
        <v>42</v>
      </c>
      <c r="D102" s="54">
        <v>611001</v>
      </c>
      <c r="F102" s="54" t="s">
        <v>124</v>
      </c>
      <c r="I102" s="54">
        <v>34619.69</v>
      </c>
      <c r="K102" s="54">
        <v>34619.69</v>
      </c>
      <c r="M102" s="54">
        <v>0</v>
      </c>
    </row>
    <row r="103" spans="4:16" ht="11.25">
      <c r="D103" s="54" t="s">
        <v>125</v>
      </c>
      <c r="I103" s="55">
        <v>34619.69</v>
      </c>
      <c r="K103" s="55">
        <v>34619.69</v>
      </c>
      <c r="M103" s="55">
        <v>0</v>
      </c>
      <c r="P103" s="54" t="s">
        <v>69</v>
      </c>
    </row>
    <row r="104" spans="2:13" ht="11.25">
      <c r="B104" s="54" t="s">
        <v>42</v>
      </c>
      <c r="D104" s="54">
        <v>612001</v>
      </c>
      <c r="F104" s="54" t="s">
        <v>126</v>
      </c>
      <c r="I104" s="55">
        <v>48</v>
      </c>
      <c r="K104" s="55">
        <v>48</v>
      </c>
      <c r="M104" s="54">
        <v>0</v>
      </c>
    </row>
    <row r="105" spans="4:16" ht="11.25">
      <c r="D105" s="54" t="s">
        <v>127</v>
      </c>
      <c r="I105" s="55">
        <v>48</v>
      </c>
      <c r="K105" s="55">
        <v>48</v>
      </c>
      <c r="M105" s="55">
        <v>0</v>
      </c>
      <c r="P105" s="54" t="s">
        <v>69</v>
      </c>
    </row>
    <row r="106" spans="4:16" ht="11.25">
      <c r="D106" s="54" t="s">
        <v>128</v>
      </c>
      <c r="I106" s="55">
        <v>67898.77</v>
      </c>
      <c r="K106" s="55">
        <v>67898.77</v>
      </c>
      <c r="M106" s="54">
        <v>0</v>
      </c>
      <c r="P106" s="54" t="s">
        <v>73</v>
      </c>
    </row>
    <row r="107" spans="9:11" ht="11.25">
      <c r="I107" s="55"/>
      <c r="K107" s="55"/>
    </row>
    <row r="108" spans="2:15" ht="11.25">
      <c r="B108" s="54" t="s">
        <v>42</v>
      </c>
      <c r="D108" s="54">
        <v>620001</v>
      </c>
      <c r="F108" s="54" t="s">
        <v>129</v>
      </c>
      <c r="I108" s="54">
        <v>64350</v>
      </c>
      <c r="K108" s="54">
        <v>45975</v>
      </c>
      <c r="M108" s="54">
        <v>18375</v>
      </c>
      <c r="O108" s="54">
        <v>40</v>
      </c>
    </row>
    <row r="109" spans="4:16" ht="11.25">
      <c r="D109" s="54" t="s">
        <v>130</v>
      </c>
      <c r="I109" s="54">
        <v>64350</v>
      </c>
      <c r="K109" s="54">
        <v>45975</v>
      </c>
      <c r="M109" s="54">
        <v>18375</v>
      </c>
      <c r="O109" s="54">
        <v>40</v>
      </c>
      <c r="P109" s="54" t="s">
        <v>69</v>
      </c>
    </row>
    <row r="110" spans="2:13" ht="11.25">
      <c r="B110" s="54" t="s">
        <v>42</v>
      </c>
      <c r="D110" s="54">
        <v>621001</v>
      </c>
      <c r="F110" s="54" t="s">
        <v>131</v>
      </c>
      <c r="I110" s="55">
        <v>698470.94</v>
      </c>
      <c r="K110" s="55">
        <v>698470.94</v>
      </c>
      <c r="M110" s="55">
        <v>0</v>
      </c>
    </row>
    <row r="111" spans="2:13" ht="11.25">
      <c r="B111" s="54" t="s">
        <v>42</v>
      </c>
      <c r="D111" s="54">
        <v>621002</v>
      </c>
      <c r="F111" s="54" t="s">
        <v>132</v>
      </c>
      <c r="I111" s="54">
        <v>848796.5</v>
      </c>
      <c r="K111" s="54">
        <v>848796.5</v>
      </c>
      <c r="M111" s="54">
        <v>0</v>
      </c>
    </row>
    <row r="112" spans="2:15" ht="11.25">
      <c r="B112" s="54" t="s">
        <v>42</v>
      </c>
      <c r="D112" s="54">
        <v>621003</v>
      </c>
      <c r="F112" s="54" t="s">
        <v>133</v>
      </c>
      <c r="I112" s="55">
        <v>1094422.45</v>
      </c>
      <c r="K112" s="55">
        <v>1011122.45</v>
      </c>
      <c r="M112" s="55">
        <v>83300</v>
      </c>
      <c r="O112" s="54">
        <v>8.2</v>
      </c>
    </row>
    <row r="113" spans="4:16" ht="11.25">
      <c r="D113" s="54" t="s">
        <v>134</v>
      </c>
      <c r="I113" s="55">
        <v>2641689.89</v>
      </c>
      <c r="K113" s="55">
        <v>2558389.89</v>
      </c>
      <c r="M113" s="55">
        <v>83300</v>
      </c>
      <c r="O113" s="54">
        <v>3.3</v>
      </c>
      <c r="P113" s="54" t="s">
        <v>69</v>
      </c>
    </row>
    <row r="114" spans="2:13" ht="11.25">
      <c r="B114" s="54" t="s">
        <v>42</v>
      </c>
      <c r="D114" s="54">
        <v>622001</v>
      </c>
      <c r="F114" s="54" t="s">
        <v>260</v>
      </c>
      <c r="I114" s="55">
        <v>2650</v>
      </c>
      <c r="K114" s="55">
        <v>0</v>
      </c>
      <c r="M114" s="54">
        <v>2650</v>
      </c>
    </row>
    <row r="115" spans="2:13" ht="11.25">
      <c r="B115" s="54" t="s">
        <v>42</v>
      </c>
      <c r="D115" s="54">
        <v>622003</v>
      </c>
      <c r="F115" s="54" t="s">
        <v>135</v>
      </c>
      <c r="I115" s="55">
        <v>7296</v>
      </c>
      <c r="K115" s="55">
        <v>7296</v>
      </c>
      <c r="M115" s="54">
        <v>0</v>
      </c>
    </row>
    <row r="116" spans="4:16" ht="11.25">
      <c r="D116" s="54" t="s">
        <v>136</v>
      </c>
      <c r="I116" s="55">
        <v>9946</v>
      </c>
      <c r="K116" s="55">
        <v>7296</v>
      </c>
      <c r="M116" s="55">
        <v>2650</v>
      </c>
      <c r="O116" s="54">
        <v>36.3</v>
      </c>
      <c r="P116" s="54" t="s">
        <v>69</v>
      </c>
    </row>
    <row r="117" spans="2:15" ht="11.25">
      <c r="B117" s="54" t="s">
        <v>42</v>
      </c>
      <c r="D117" s="54">
        <v>625000</v>
      </c>
      <c r="F117" s="54" t="s">
        <v>137</v>
      </c>
      <c r="I117" s="55">
        <v>897.17</v>
      </c>
      <c r="K117" s="55">
        <v>882.17</v>
      </c>
      <c r="M117" s="55">
        <v>15</v>
      </c>
      <c r="O117" s="54">
        <v>1.7</v>
      </c>
    </row>
    <row r="118" spans="4:16" ht="11.25">
      <c r="D118" s="54" t="s">
        <v>138</v>
      </c>
      <c r="I118" s="55">
        <v>897.17</v>
      </c>
      <c r="K118" s="54">
        <v>882.17</v>
      </c>
      <c r="M118" s="55">
        <v>15</v>
      </c>
      <c r="O118" s="54">
        <v>1.7</v>
      </c>
      <c r="P118" s="54" t="s">
        <v>69</v>
      </c>
    </row>
    <row r="119" spans="4:16" ht="11.25">
      <c r="D119" s="54" t="s">
        <v>139</v>
      </c>
      <c r="I119" s="55">
        <v>2716883.06</v>
      </c>
      <c r="K119" s="54">
        <v>2612543.06</v>
      </c>
      <c r="M119" s="55">
        <v>104340</v>
      </c>
      <c r="O119" s="54">
        <v>4</v>
      </c>
      <c r="P119" s="54" t="s">
        <v>73</v>
      </c>
    </row>
    <row r="121" spans="2:13" ht="11.25">
      <c r="B121" s="54" t="s">
        <v>42</v>
      </c>
      <c r="D121" s="54">
        <v>631007</v>
      </c>
      <c r="F121" s="54" t="s">
        <v>140</v>
      </c>
      <c r="I121" s="54">
        <v>124.8</v>
      </c>
      <c r="K121" s="54">
        <v>124.8</v>
      </c>
      <c r="M121" s="54">
        <v>0</v>
      </c>
    </row>
    <row r="122" spans="4:16" ht="11.25">
      <c r="D122" s="54" t="s">
        <v>141</v>
      </c>
      <c r="I122" s="55">
        <v>124.8</v>
      </c>
      <c r="K122" s="55">
        <v>124.8</v>
      </c>
      <c r="M122" s="55">
        <v>0</v>
      </c>
      <c r="P122" s="54" t="s">
        <v>69</v>
      </c>
    </row>
    <row r="123" spans="4:16" ht="11.25">
      <c r="D123" s="54" t="s">
        <v>142</v>
      </c>
      <c r="I123" s="54">
        <v>124.8</v>
      </c>
      <c r="K123" s="54">
        <v>124.8</v>
      </c>
      <c r="M123" s="54">
        <v>0</v>
      </c>
      <c r="P123" s="54" t="s">
        <v>73</v>
      </c>
    </row>
    <row r="125" spans="2:13" ht="11.25">
      <c r="B125" s="54" t="s">
        <v>42</v>
      </c>
      <c r="D125" s="54">
        <v>640003</v>
      </c>
      <c r="F125" s="54" t="s">
        <v>143</v>
      </c>
      <c r="I125" s="54">
        <v>268643.02</v>
      </c>
      <c r="K125" s="54">
        <v>268643.02</v>
      </c>
      <c r="M125" s="54">
        <v>0</v>
      </c>
    </row>
    <row r="126" spans="4:16" ht="11.25">
      <c r="D126" s="54" t="s">
        <v>144</v>
      </c>
      <c r="I126" s="54">
        <v>268643.02</v>
      </c>
      <c r="K126" s="54">
        <v>268643.02</v>
      </c>
      <c r="M126" s="54">
        <v>0</v>
      </c>
      <c r="P126" s="54" t="s">
        <v>69</v>
      </c>
    </row>
    <row r="127" spans="2:13" ht="11.25">
      <c r="B127" s="54" t="s">
        <v>42</v>
      </c>
      <c r="D127" s="54">
        <v>642000</v>
      </c>
      <c r="F127" s="54" t="s">
        <v>145</v>
      </c>
      <c r="I127" s="54">
        <v>90</v>
      </c>
      <c r="K127" s="54">
        <v>90</v>
      </c>
      <c r="M127" s="54">
        <v>0</v>
      </c>
    </row>
    <row r="128" spans="2:13" ht="11.25">
      <c r="B128" s="54" t="s">
        <v>42</v>
      </c>
      <c r="D128" s="54">
        <v>642003</v>
      </c>
      <c r="F128" s="54" t="s">
        <v>146</v>
      </c>
      <c r="I128" s="55">
        <v>16050</v>
      </c>
      <c r="K128" s="55">
        <v>16050</v>
      </c>
      <c r="M128" s="54">
        <v>0</v>
      </c>
    </row>
    <row r="129" spans="4:16" ht="11.25">
      <c r="D129" s="54" t="s">
        <v>147</v>
      </c>
      <c r="I129" s="55">
        <v>16140</v>
      </c>
      <c r="K129" s="55">
        <v>16140</v>
      </c>
      <c r="M129" s="54">
        <v>0</v>
      </c>
      <c r="P129" s="54" t="s">
        <v>69</v>
      </c>
    </row>
    <row r="130" spans="4:16" ht="11.25">
      <c r="D130" s="54" t="s">
        <v>148</v>
      </c>
      <c r="I130" s="54">
        <v>284783.02</v>
      </c>
      <c r="K130" s="54" t="s">
        <v>274</v>
      </c>
      <c r="M130" s="54">
        <v>0</v>
      </c>
      <c r="P130" s="54" t="s">
        <v>73</v>
      </c>
    </row>
    <row r="131" spans="9:11" ht="11.25">
      <c r="I131" s="55"/>
      <c r="K131" s="55"/>
    </row>
    <row r="132" spans="2:15" ht="11.25">
      <c r="B132" s="54" t="s">
        <v>42</v>
      </c>
      <c r="D132" s="54">
        <v>650011</v>
      </c>
      <c r="F132" s="54" t="s">
        <v>149</v>
      </c>
      <c r="I132" s="55">
        <v>90940</v>
      </c>
      <c r="K132" s="55">
        <v>68940</v>
      </c>
      <c r="M132" s="54">
        <v>22000</v>
      </c>
      <c r="O132" s="54">
        <v>31.9</v>
      </c>
    </row>
    <row r="133" spans="4:16" ht="11.25">
      <c r="D133" s="54" t="s">
        <v>150</v>
      </c>
      <c r="I133" s="55">
        <v>90940</v>
      </c>
      <c r="K133" s="55">
        <v>68940</v>
      </c>
      <c r="M133" s="54">
        <v>22000</v>
      </c>
      <c r="O133" s="54">
        <v>31.9</v>
      </c>
      <c r="P133" s="54" t="s">
        <v>69</v>
      </c>
    </row>
    <row r="134" spans="4:16" ht="11.25">
      <c r="D134" s="54" t="s">
        <v>151</v>
      </c>
      <c r="I134" s="54">
        <v>90940</v>
      </c>
      <c r="K134" s="54">
        <v>68940</v>
      </c>
      <c r="M134" s="54">
        <v>22000</v>
      </c>
      <c r="O134" s="54">
        <v>31.9</v>
      </c>
      <c r="P134" s="54" t="s">
        <v>73</v>
      </c>
    </row>
    <row r="135" spans="9:11" ht="11.25">
      <c r="I135" s="55"/>
      <c r="K135" s="55"/>
    </row>
    <row r="136" spans="4:16" ht="11.25">
      <c r="D136" s="54" t="s">
        <v>30</v>
      </c>
      <c r="I136" s="55">
        <v>3312142.1</v>
      </c>
      <c r="K136" s="55">
        <v>3169804.1</v>
      </c>
      <c r="M136" s="54">
        <v>142338</v>
      </c>
      <c r="O136" s="54">
        <v>4.5</v>
      </c>
      <c r="P136" s="54" t="s">
        <v>78</v>
      </c>
    </row>
    <row r="137" spans="9:11" ht="11.25">
      <c r="I137" s="55"/>
      <c r="K137" s="55"/>
    </row>
    <row r="138" spans="2:13" ht="11.25">
      <c r="B138" s="54" t="s">
        <v>42</v>
      </c>
      <c r="D138" s="54">
        <v>693000</v>
      </c>
      <c r="F138" s="54" t="s">
        <v>152</v>
      </c>
      <c r="I138" s="54">
        <v>-47828.27</v>
      </c>
      <c r="K138" s="54">
        <v>-47828.27</v>
      </c>
      <c r="M138" s="54">
        <v>0</v>
      </c>
    </row>
    <row r="139" spans="4:16" ht="11.25">
      <c r="D139" s="56" t="s">
        <v>153</v>
      </c>
      <c r="I139" s="55">
        <v>-47828.27</v>
      </c>
      <c r="K139" s="55">
        <v>-47828.27</v>
      </c>
      <c r="M139" s="55">
        <v>0</v>
      </c>
      <c r="P139" s="54" t="s">
        <v>78</v>
      </c>
    </row>
    <row r="141" spans="2:15" ht="11.25">
      <c r="B141" s="54" t="s">
        <v>42</v>
      </c>
      <c r="D141" s="54">
        <v>694000</v>
      </c>
      <c r="F141" s="54" t="s">
        <v>154</v>
      </c>
      <c r="I141" s="54">
        <v>13979.18</v>
      </c>
      <c r="K141" s="55">
        <v>3739.18</v>
      </c>
      <c r="M141" s="55">
        <v>10240</v>
      </c>
      <c r="O141" s="54">
        <v>273.9</v>
      </c>
    </row>
    <row r="142" spans="4:16" ht="11.25">
      <c r="D142" s="54" t="s">
        <v>31</v>
      </c>
      <c r="I142" s="54">
        <v>13979.18</v>
      </c>
      <c r="K142" s="55">
        <v>3739.18</v>
      </c>
      <c r="M142" s="55">
        <v>10240</v>
      </c>
      <c r="O142" s="54">
        <v>273.9</v>
      </c>
      <c r="P142" s="54" t="s">
        <v>78</v>
      </c>
    </row>
    <row r="144" spans="2:15" ht="11.25">
      <c r="B144" s="54" t="s">
        <v>42</v>
      </c>
      <c r="D144" s="54">
        <v>700000</v>
      </c>
      <c r="F144" s="54" t="s">
        <v>155</v>
      </c>
      <c r="I144" s="55">
        <v>-14739381.8</v>
      </c>
      <c r="K144" s="54">
        <v>-13067313.72</v>
      </c>
      <c r="M144" s="55">
        <v>-1672068.08</v>
      </c>
      <c r="O144" s="54">
        <v>-12.8</v>
      </c>
    </row>
    <row r="145" spans="4:16" ht="11.25">
      <c r="D145" s="56" t="s">
        <v>156</v>
      </c>
      <c r="I145" s="55">
        <v>-14739381.8</v>
      </c>
      <c r="K145" s="54">
        <v>-13067313.72</v>
      </c>
      <c r="M145" s="55">
        <v>-1672068.08</v>
      </c>
      <c r="O145" s="54">
        <v>-12.8</v>
      </c>
      <c r="P145" s="54" t="s">
        <v>73</v>
      </c>
    </row>
    <row r="147" spans="4:16" ht="11.25">
      <c r="D147" s="54" t="s">
        <v>32</v>
      </c>
      <c r="I147" s="55">
        <v>-14739381.8</v>
      </c>
      <c r="K147" s="55">
        <v>-13067313.72</v>
      </c>
      <c r="M147" s="54">
        <v>-1672068.08</v>
      </c>
      <c r="O147" s="54">
        <v>-12.8</v>
      </c>
      <c r="P147" s="54" t="s">
        <v>78</v>
      </c>
    </row>
    <row r="148" spans="4:11" ht="11.25">
      <c r="D148" s="56"/>
      <c r="I148" s="55"/>
      <c r="K148" s="55"/>
    </row>
    <row r="149" spans="2:15" ht="11.25">
      <c r="B149" s="54" t="s">
        <v>42</v>
      </c>
      <c r="D149" s="54">
        <v>760200</v>
      </c>
      <c r="F149" s="54" t="s">
        <v>157</v>
      </c>
      <c r="I149" s="54">
        <v>1034197.88</v>
      </c>
      <c r="K149" s="54">
        <v>1567089.88</v>
      </c>
      <c r="M149" s="54">
        <v>-532892</v>
      </c>
      <c r="O149" s="54">
        <v>-34</v>
      </c>
    </row>
    <row r="150" spans="4:16" ht="11.25">
      <c r="D150" s="54" t="s">
        <v>158</v>
      </c>
      <c r="I150" s="55">
        <v>1034197.88</v>
      </c>
      <c r="K150" s="55">
        <v>1567089.88</v>
      </c>
      <c r="M150" s="55">
        <v>-532892</v>
      </c>
      <c r="O150" s="54">
        <v>-34</v>
      </c>
      <c r="P150" s="54" t="s">
        <v>73</v>
      </c>
    </row>
    <row r="151" spans="9:13" ht="11.25">
      <c r="I151" s="55"/>
      <c r="K151" s="55"/>
      <c r="M151" s="55"/>
    </row>
    <row r="152" spans="4:16" ht="11.25">
      <c r="D152" s="54" t="s">
        <v>34</v>
      </c>
      <c r="I152" s="54">
        <v>1034197.88</v>
      </c>
      <c r="K152" s="54">
        <v>1567089.88</v>
      </c>
      <c r="M152" s="54">
        <v>-532892</v>
      </c>
      <c r="O152" s="54">
        <v>-34</v>
      </c>
      <c r="P152" s="54" t="s">
        <v>78</v>
      </c>
    </row>
    <row r="153" spans="9:13" ht="11.25">
      <c r="I153" s="55"/>
      <c r="K153" s="55"/>
      <c r="M153" s="55"/>
    </row>
    <row r="154" spans="2:13" ht="11.25">
      <c r="B154" s="54" t="s">
        <v>42</v>
      </c>
      <c r="D154" s="54">
        <v>780000</v>
      </c>
      <c r="F154" s="54" t="s">
        <v>159</v>
      </c>
      <c r="I154" s="54">
        <v>43740000</v>
      </c>
      <c r="K154" s="54">
        <v>43740000</v>
      </c>
      <c r="M154" s="54">
        <v>0</v>
      </c>
    </row>
    <row r="155" spans="4:16" ht="11.25">
      <c r="D155" s="54" t="s">
        <v>36</v>
      </c>
      <c r="I155" s="55">
        <v>43740000</v>
      </c>
      <c r="K155" s="55">
        <v>43740000</v>
      </c>
      <c r="M155" s="55">
        <v>0</v>
      </c>
      <c r="P155" s="54" t="s">
        <v>78</v>
      </c>
    </row>
    <row r="156" spans="9:13" ht="11.25">
      <c r="I156" s="55"/>
      <c r="K156" s="55"/>
      <c r="M156" s="55"/>
    </row>
    <row r="157" spans="4:16" ht="11.25">
      <c r="D157" s="54" t="s">
        <v>160</v>
      </c>
      <c r="I157" s="54">
        <v>33313109.09</v>
      </c>
      <c r="K157" s="54">
        <v>35365491.17</v>
      </c>
      <c r="M157" s="54">
        <v>-2052382.08</v>
      </c>
      <c r="O157" s="54">
        <v>-5.8</v>
      </c>
      <c r="P157" s="54" t="s">
        <v>87</v>
      </c>
    </row>
    <row r="158" spans="9:13" ht="11.25">
      <c r="I158" s="55"/>
      <c r="K158" s="55"/>
      <c r="M158" s="55"/>
    </row>
    <row r="160" spans="9:11" ht="11.25">
      <c r="I160" s="55"/>
      <c r="K160" s="55"/>
    </row>
    <row r="161" spans="1:11" ht="11.25">
      <c r="A161" s="54" t="s">
        <v>261</v>
      </c>
      <c r="I161" s="55"/>
      <c r="K161" s="55"/>
    </row>
    <row r="162" ht="11.25">
      <c r="A162" s="54" t="s">
        <v>161</v>
      </c>
    </row>
    <row r="163" spans="9:13" ht="11.25">
      <c r="I163" s="55"/>
      <c r="K163" s="55"/>
      <c r="M163" s="55"/>
    </row>
    <row r="164" spans="1:14" ht="11.25">
      <c r="A164" s="54" t="s">
        <v>41</v>
      </c>
      <c r="D164" s="54" t="s">
        <v>42</v>
      </c>
      <c r="E164" s="54" t="s">
        <v>43</v>
      </c>
      <c r="G164" s="54" t="s">
        <v>44</v>
      </c>
      <c r="L164" s="54" t="s">
        <v>45</v>
      </c>
      <c r="N164" s="54" t="s">
        <v>46</v>
      </c>
    </row>
    <row r="166" spans="1:16" ht="11.25">
      <c r="A166" s="54" t="s">
        <v>47</v>
      </c>
      <c r="B166" s="54" t="s">
        <v>48</v>
      </c>
      <c r="C166" s="54" t="s">
        <v>49</v>
      </c>
      <c r="D166" s="54" t="s">
        <v>50</v>
      </c>
      <c r="H166" s="54" t="s">
        <v>51</v>
      </c>
      <c r="J166" s="54" t="s">
        <v>52</v>
      </c>
      <c r="M166" s="54" t="s">
        <v>53</v>
      </c>
      <c r="O166" s="54" t="s">
        <v>54</v>
      </c>
      <c r="P166" s="54" t="s">
        <v>55</v>
      </c>
    </row>
    <row r="167" spans="1:16" ht="11.25">
      <c r="A167" s="54" t="s">
        <v>56</v>
      </c>
      <c r="B167" s="54" t="s">
        <v>57</v>
      </c>
      <c r="C167" s="54" t="s">
        <v>58</v>
      </c>
      <c r="H167" s="54" t="s">
        <v>259</v>
      </c>
      <c r="J167" s="54" t="s">
        <v>59</v>
      </c>
      <c r="M167" s="54" t="s">
        <v>60</v>
      </c>
      <c r="O167" s="54" t="s">
        <v>61</v>
      </c>
      <c r="P167" s="54" t="s">
        <v>62</v>
      </c>
    </row>
    <row r="169" spans="4:16" ht="11.25">
      <c r="D169" s="54" t="s">
        <v>162</v>
      </c>
      <c r="I169" s="54">
        <v>-33313109.09</v>
      </c>
      <c r="K169" s="54">
        <v>-35365491.17</v>
      </c>
      <c r="M169" s="54">
        <v>2052382.08</v>
      </c>
      <c r="O169" s="54">
        <v>5.8</v>
      </c>
      <c r="P169" s="54" t="s">
        <v>87</v>
      </c>
    </row>
    <row r="173" ht="11.25">
      <c r="A173" s="54" t="s">
        <v>261</v>
      </c>
    </row>
    <row r="174" ht="11.25">
      <c r="A174" s="54" t="s">
        <v>163</v>
      </c>
    </row>
    <row r="175" spans="9:13" ht="11.25">
      <c r="I175" s="55"/>
      <c r="K175" s="55"/>
      <c r="M175" s="55"/>
    </row>
    <row r="176" spans="1:14" ht="11.25">
      <c r="A176" s="54" t="s">
        <v>41</v>
      </c>
      <c r="D176" s="54" t="s">
        <v>42</v>
      </c>
      <c r="E176" s="54" t="s">
        <v>43</v>
      </c>
      <c r="G176" s="54" t="s">
        <v>44</v>
      </c>
      <c r="L176" s="54" t="s">
        <v>45</v>
      </c>
      <c r="N176" s="54" t="s">
        <v>46</v>
      </c>
    </row>
    <row r="178" spans="1:16" ht="11.25">
      <c r="A178" s="54" t="s">
        <v>47</v>
      </c>
      <c r="B178" s="54" t="s">
        <v>48</v>
      </c>
      <c r="C178" s="54" t="s">
        <v>49</v>
      </c>
      <c r="D178" s="54" t="s">
        <v>50</v>
      </c>
      <c r="H178" s="54" t="s">
        <v>51</v>
      </c>
      <c r="J178" s="54" t="s">
        <v>52</v>
      </c>
      <c r="M178" s="54" t="s">
        <v>53</v>
      </c>
      <c r="O178" s="54" t="s">
        <v>54</v>
      </c>
      <c r="P178" s="54" t="s">
        <v>55</v>
      </c>
    </row>
    <row r="179" spans="1:16" ht="11.25">
      <c r="A179" s="54" t="s">
        <v>56</v>
      </c>
      <c r="B179" s="54" t="s">
        <v>57</v>
      </c>
      <c r="C179" s="54" t="s">
        <v>58</v>
      </c>
      <c r="H179" s="54" t="s">
        <v>259</v>
      </c>
      <c r="J179" s="54" t="s">
        <v>59</v>
      </c>
      <c r="M179" s="54" t="s">
        <v>60</v>
      </c>
      <c r="O179" s="54" t="s">
        <v>61</v>
      </c>
      <c r="P179" s="54" t="s">
        <v>62</v>
      </c>
    </row>
    <row r="181" spans="2:13" ht="11.25">
      <c r="B181" s="54" t="s">
        <v>42</v>
      </c>
      <c r="D181" s="54">
        <v>980200</v>
      </c>
      <c r="F181" s="54" t="s">
        <v>164</v>
      </c>
      <c r="I181" s="54">
        <v>-0.89</v>
      </c>
      <c r="K181" s="54">
        <v>-0.89</v>
      </c>
      <c r="M181" s="54">
        <v>0</v>
      </c>
    </row>
    <row r="182" spans="9:16" ht="11.25">
      <c r="I182" s="54">
        <v>-0.89</v>
      </c>
      <c r="K182" s="54">
        <v>-0.89</v>
      </c>
      <c r="M182" s="54">
        <v>0</v>
      </c>
      <c r="P182" s="54" t="s">
        <v>87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American Tobacco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FINSEB</dc:creator>
  <cp:keywords/>
  <dc:description/>
  <cp:lastModifiedBy>Linda_Oliveiro</cp:lastModifiedBy>
  <cp:lastPrinted>2002-04-18T01:01:45Z</cp:lastPrinted>
  <dcterms:created xsi:type="dcterms:W3CDTF">1999-08-27T03:27:54Z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